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ALL_INDIA_VAT" sheetId="1" r:id="rId1"/>
  </sheets>
  <definedNames/>
  <calcPr fullCalcOnLoad="1"/>
</workbook>
</file>

<file path=xl/sharedStrings.xml><?xml version="1.0" encoding="utf-8"?>
<sst xmlns="http://schemas.openxmlformats.org/spreadsheetml/2006/main" count="783" uniqueCount="473">
  <si>
    <t>ACT NAME</t>
  </si>
  <si>
    <t>FREQUENCY OF RETURN</t>
  </si>
  <si>
    <t>DUE DATE OF TAX DEPOSIT</t>
  </si>
  <si>
    <t>DUE DATE OF ANNUAL RETURN</t>
  </si>
  <si>
    <t>DUE DATE OF  RETURN</t>
  </si>
  <si>
    <t>RETURN FORM NUMBER</t>
  </si>
  <si>
    <t>CHALLAN FORM</t>
  </si>
  <si>
    <t>GENERAL RATE CATEGORY 1</t>
  </si>
  <si>
    <t>GENERAL RATE CATEGORY 2</t>
  </si>
  <si>
    <t>DUE DATE OF VAT AUDIT</t>
  </si>
  <si>
    <t>ROAD PERMIT INWARD</t>
  </si>
  <si>
    <t>ROAD PERMIT OUTWARD</t>
  </si>
  <si>
    <t>RATE OF WCT DEDUCTION</t>
  </si>
  <si>
    <t>DUE DATE OF DEPOSIT OF WCT</t>
  </si>
  <si>
    <t xml:space="preserve">RETURN OF WCT </t>
  </si>
  <si>
    <t>FORM NO. IN WCT( TDS CERTIFICATE)</t>
  </si>
  <si>
    <t>GENERAL DEDUCTION OF LABOUR IN WCT</t>
  </si>
  <si>
    <t>DUE DATE FOR INSURANCE OF WCT CERTIFICATE</t>
  </si>
  <si>
    <t xml:space="preserve">ENTRY TAX </t>
  </si>
  <si>
    <t>DUE DATE OF FOR DEPOSITING OF ENTRY TAX</t>
  </si>
  <si>
    <t xml:space="preserve">PROFESSIONAL TAX </t>
  </si>
  <si>
    <t>DUE DATE FOR DEPOSITING OF PROFESSIONAL TAX</t>
  </si>
  <si>
    <t>TIME LIMIT FOR SALE REVERSAL</t>
  </si>
  <si>
    <t>BIHAR</t>
  </si>
  <si>
    <t>CHANDIGARH</t>
  </si>
  <si>
    <t>CHHATISGARH</t>
  </si>
  <si>
    <t>DELHI</t>
  </si>
  <si>
    <t>GURJRAT</t>
  </si>
  <si>
    <t>HARYANA</t>
  </si>
  <si>
    <t>JHARKHAND</t>
  </si>
  <si>
    <t>KARNATAKA</t>
  </si>
  <si>
    <t>KERLA</t>
  </si>
  <si>
    <t>MAHARASHTRA</t>
  </si>
  <si>
    <t>PUNJAB</t>
  </si>
  <si>
    <t>RAJASTHAN</t>
  </si>
  <si>
    <t>TAMILNADU</t>
  </si>
  <si>
    <t>UTTAR PRADESH</t>
  </si>
  <si>
    <t>UTTARAKHAND</t>
  </si>
  <si>
    <t>WEST BENGAL</t>
  </si>
  <si>
    <t>SIKKIM</t>
  </si>
  <si>
    <t>NAGALAND</t>
  </si>
  <si>
    <t>TRIPURA</t>
  </si>
  <si>
    <t>MEGHALAYA</t>
  </si>
  <si>
    <t>MANIPUR</t>
  </si>
  <si>
    <t>MIZORAM</t>
  </si>
  <si>
    <t>HIMACHAL PRADESH</t>
  </si>
  <si>
    <t>JAMMU &amp; KASHMIR</t>
  </si>
  <si>
    <t>GOA</t>
  </si>
  <si>
    <t>The Andhra Pradsh Vaue added Tax Act 2005</t>
  </si>
  <si>
    <t xml:space="preserve">The  Delhi Value added Tax Act 2004 </t>
  </si>
  <si>
    <t xml:space="preserve">The Chhatisgarh Value added Tax Act 2005 </t>
  </si>
  <si>
    <t xml:space="preserve">The  Punjab Value added Tax Act 2005 as extended to Union territory of Chandigarh </t>
  </si>
  <si>
    <t>The Bihar Value added Tax Act 2005</t>
  </si>
  <si>
    <t>The Assam Value added Tax Act 2003</t>
  </si>
  <si>
    <t xml:space="preserve">The  Gujrat Value added Tax Act 2003 </t>
  </si>
  <si>
    <t>The Haryna Value Added Tax Act 2003</t>
  </si>
  <si>
    <t>The Jharkhand Value added Tax Act, 2005</t>
  </si>
  <si>
    <t>The Karnataka Value added Tax Act, 2003</t>
  </si>
  <si>
    <t>The Kerla Value added Tax Act, 2003</t>
  </si>
  <si>
    <t>The Madhya Pradesh Value added Tax Act, 2002</t>
  </si>
  <si>
    <t>The Maharashtra Value added Tax Act, 2002</t>
  </si>
  <si>
    <t>The Orissa Value added Tax Act, 2004</t>
  </si>
  <si>
    <t>The Punjab Value added Tax Act, 2005 as extendeed to Union territory of Chandigarh</t>
  </si>
  <si>
    <t>The Rajasthan Value added Tax Act, 2003</t>
  </si>
  <si>
    <t>The Tamilnadu Value added Tax Act, 2006</t>
  </si>
  <si>
    <t>The Uttar Pradesh Value added Tax Act, 2008</t>
  </si>
  <si>
    <t>The Uttaranchal  Value added Tax Act, 2005</t>
  </si>
  <si>
    <t>The West Bengal  Value added Tax Act, 2005</t>
  </si>
  <si>
    <t>The Sikkim  Value added Tax Act, 2005</t>
  </si>
  <si>
    <t>The Nagaland  Value added Tax Act, 2005</t>
  </si>
  <si>
    <t>The Tripura  Value added Tax Act, 2005</t>
  </si>
  <si>
    <t>The Meghalaya  Value added Tax Act, 2003</t>
  </si>
  <si>
    <t>The Manipur Value added Tax Act, 2004</t>
  </si>
  <si>
    <t>The Mijoram Value added Tax Act, 2005</t>
  </si>
  <si>
    <t>The Arunachal Pradesh Goods Act, 2005</t>
  </si>
  <si>
    <t>The Himachal Pradesh Value added Tax Act, 2005</t>
  </si>
  <si>
    <t>The Jammu &amp; Kashmir Value added Tax Act, 2005</t>
  </si>
  <si>
    <t>The Goa Value added Tax Act, 2005</t>
  </si>
  <si>
    <t>Monthly</t>
  </si>
  <si>
    <t>Quarterly</t>
  </si>
  <si>
    <t>Monthly/ Quarterly</t>
  </si>
  <si>
    <t>Monthly, If Annual turnover in the preceeding Financial Year exceeds Rs. 40 Lakhs otherwise Quarterly</t>
  </si>
  <si>
    <t>Monthly, If Annual turnover of more than Rs. 1 crore  otherwise Quarterly</t>
  </si>
  <si>
    <t>Monthly, If turnover  during the preceeding financial year was Rs 5 Crore or more  otherwise Quarterly</t>
  </si>
  <si>
    <t>20th of the Succeeding Month and 30th after qtr Close</t>
  </si>
  <si>
    <t>21st of the Succeeding Month</t>
  </si>
  <si>
    <t>15th of the Succeeding Month</t>
  </si>
  <si>
    <t>20th of next month</t>
  </si>
  <si>
    <t>10the of next month/ 30th of next month for Quarter ending month</t>
  </si>
  <si>
    <t>21 days from the end of the relevant month/ quarter</t>
  </si>
  <si>
    <t>22nd of the Succeeding Month</t>
  </si>
  <si>
    <t>Monthly by 15th of every month if tax&gt; 1 Lac otherwise Quarterly by 30th of every quarter ending month</t>
  </si>
  <si>
    <t>Date of Payment of tax is same as date of filing return</t>
  </si>
  <si>
    <t>15th/ 20th/ 25th of the month following the return period</t>
  </si>
  <si>
    <t>On or Before 21st of next calender Month and 31st March for tax up to  25th march and balance tax payable by 21st April</t>
  </si>
  <si>
    <t>1. 20the Day of Every Month if Payment is made through Cheque. 2. 30th Day of Every month of otherwise</t>
  </si>
  <si>
    <t>14th day of next month</t>
  </si>
  <si>
    <t>20th  of Succeeding Month</t>
  </si>
  <si>
    <t>Monthly e payment upto 20th of Succeeding Month</t>
  </si>
  <si>
    <t>21st of next month</t>
  </si>
  <si>
    <t>Within 15 days from the end of the month</t>
  </si>
  <si>
    <t>Within 21 days from the end of the month</t>
  </si>
  <si>
    <t>Within 30 days from the expiry of the each month or quarter</t>
  </si>
  <si>
    <t>Within 20 days of the end of tax period</t>
  </si>
  <si>
    <t>Last date of next month</t>
  </si>
  <si>
    <t>Within 28 days of the conclusion of  the dealer's tax period</t>
  </si>
  <si>
    <t>Within 30 days from the close of  each month</t>
  </si>
  <si>
    <t xml:space="preserve">Within one month form the expiry of tax period </t>
  </si>
  <si>
    <t>Within 20 days  from the end of the month if tax liability is more than or equar to Rs. 1 Lakh; otherwise  within 30 days</t>
  </si>
  <si>
    <t>Within end of the month succeeding tax period</t>
  </si>
  <si>
    <t>30th of month succeding the quarter</t>
  </si>
  <si>
    <t>30th after qtr close</t>
  </si>
  <si>
    <t>25th of every quarter ending month for online &amp; manually till 28th.</t>
  </si>
  <si>
    <t>Within 60 days from the end of the month, if tax payments for the particular month is less than Rs 5000/-. Within 70 days from the end of the month, if tax payment for the particular month is exceeding Rs. 5000/-</t>
  </si>
  <si>
    <t>31st July/ 31st October/ 31st January/ 30th April of every year</t>
  </si>
  <si>
    <t>25th days of next month for both online and manual</t>
  </si>
  <si>
    <t>On or before 20th of next Calender Month</t>
  </si>
  <si>
    <t>30the of month succeding  the quarter</t>
  </si>
  <si>
    <t>45 days in case tax paid in las year is more than Rs 50,000/- from every quarter ending month or 60th day in any other case</t>
  </si>
  <si>
    <t>Upto 20th of the suceeding month</t>
  </si>
  <si>
    <t>Before the end of one month from the end of the quarter</t>
  </si>
  <si>
    <t>Last date of the month imediately proceeding the Quarter</t>
  </si>
  <si>
    <t>Within one month of the end of tax period</t>
  </si>
  <si>
    <t>Within 21 days from the end of the tax period</t>
  </si>
  <si>
    <t>Within 20 days of the end of the month or the quarter as the case may be</t>
  </si>
  <si>
    <t>Last date of the month  immidiately proceeding the Quarter</t>
  </si>
  <si>
    <t>Within 30 days from the close of  each month or Quarter as the case may be</t>
  </si>
  <si>
    <t>One Month from the end of respective Quarter</t>
  </si>
  <si>
    <t>Within 30 days of the end  of month or Quarter</t>
  </si>
  <si>
    <t>No Annual Return</t>
  </si>
  <si>
    <t>31st Dec</t>
  </si>
  <si>
    <t>20th Nov of Every year</t>
  </si>
  <si>
    <t>30the Nov</t>
  </si>
  <si>
    <t>28th January of Every Year</t>
  </si>
  <si>
    <t>30the June if Annual Turnover below Rs. 1 Crore othersise 31st December</t>
  </si>
  <si>
    <t>30th November of every year - Form use VAT R2</t>
  </si>
  <si>
    <t>NA</t>
  </si>
  <si>
    <t>30the April</t>
  </si>
  <si>
    <t>31st October of every year</t>
  </si>
  <si>
    <t>Within 6 months from the end of a year</t>
  </si>
  <si>
    <t>20the Nov of Every year</t>
  </si>
  <si>
    <t>31st January</t>
  </si>
  <si>
    <t>31st October of every year or the date extended by the AA</t>
  </si>
  <si>
    <t>30th November in case of company; otherwise 31st July of the next year</t>
  </si>
  <si>
    <t>Within two months of the close of the year to which it relates</t>
  </si>
  <si>
    <t>Annual Sales and Purchase statements are filed within 60 days from the end of the accounting year.</t>
  </si>
  <si>
    <t>31st July for non audit &amp; 31st October for Audit</t>
  </si>
  <si>
    <t>Within 30 days of the completion of the year</t>
  </si>
  <si>
    <t>30th Novermber next year</t>
  </si>
  <si>
    <t>31st July next year if Turnover of below 60 lakh and 31st october if of 60 Lakhs and above</t>
  </si>
  <si>
    <t>Form Vat 200</t>
  </si>
  <si>
    <t>Form 14</t>
  </si>
  <si>
    <t>RT1, RT III</t>
  </si>
  <si>
    <t>Vat 15 &amp; Form 1</t>
  </si>
  <si>
    <t>Form 18</t>
  </si>
  <si>
    <t>DVAT 16/ Form 1</t>
  </si>
  <si>
    <t>Form 201, 201A, B &amp; Form III(B)</t>
  </si>
  <si>
    <t>VAT R1</t>
  </si>
  <si>
    <t>JVAT 200(monthly) JVAT 204(annual)</t>
  </si>
  <si>
    <t>Form Vat 100</t>
  </si>
  <si>
    <t>Form 10J/ 10B</t>
  </si>
  <si>
    <t>Form 10</t>
  </si>
  <si>
    <t>Form 231</t>
  </si>
  <si>
    <t>Mothly Return VAT- 201. Annual Retun- Form VAT- 201 A</t>
  </si>
  <si>
    <t>1. Form 15 &amp; Form 1; 2. Form 16</t>
  </si>
  <si>
    <t>Vat 10</t>
  </si>
  <si>
    <t>Form 1 &amp; Form I</t>
  </si>
  <si>
    <t>Form XXIV</t>
  </si>
  <si>
    <t>Form- III (VAT) &amp; Form-I ( CST)</t>
  </si>
  <si>
    <t>Form 8</t>
  </si>
  <si>
    <t>VAT4</t>
  </si>
  <si>
    <t>Form- X</t>
  </si>
  <si>
    <t>Form 5</t>
  </si>
  <si>
    <t>FF- 01</t>
  </si>
  <si>
    <t>VAT XV</t>
  </si>
  <si>
    <t>VAT- 12</t>
  </si>
  <si>
    <t>VAT- III</t>
  </si>
  <si>
    <t>No Specific form</t>
  </si>
  <si>
    <t>Form 24</t>
  </si>
  <si>
    <t>CHALLAN VI</t>
  </si>
  <si>
    <t>Form Vat 16</t>
  </si>
  <si>
    <t>Form 34</t>
  </si>
  <si>
    <t>DVAT 20/ CST Challan</t>
  </si>
  <si>
    <t>Form 207</t>
  </si>
  <si>
    <t>VAT C1 for depositing tax</t>
  </si>
  <si>
    <t>JVAT 205</t>
  </si>
  <si>
    <t>Tax Deposit with copy of return</t>
  </si>
  <si>
    <t>Online</t>
  </si>
  <si>
    <t>Form 26</t>
  </si>
  <si>
    <t>Form 210</t>
  </si>
  <si>
    <t>Fomr VAT- 317</t>
  </si>
  <si>
    <t>Vat - 2 &amp; 2A</t>
  </si>
  <si>
    <t>Vat- 37</t>
  </si>
  <si>
    <t>Form I</t>
  </si>
  <si>
    <t>Form - VI</t>
  </si>
  <si>
    <t>VAT9</t>
  </si>
  <si>
    <t>Form- XVIII</t>
  </si>
  <si>
    <t>Form 4</t>
  </si>
  <si>
    <t>Form 19</t>
  </si>
  <si>
    <t>FF- 08</t>
  </si>
  <si>
    <t>VAT II</t>
  </si>
  <si>
    <t>VAT 15</t>
  </si>
  <si>
    <t>VAT- V</t>
  </si>
  <si>
    <t>5% Sch III; 0%Sch I; 1% in Sch II; 20% in Sch IV;</t>
  </si>
  <si>
    <t>Schedule B/C- 5.25% VAT/ Against VAT D1@4% plus 5% on SC</t>
  </si>
  <si>
    <t>Within Six months from the end of the year if Gross turnover exceeds Rs. 30 Lakhs</t>
  </si>
  <si>
    <t>Within Six months from the end of the year if Gross turnover exceeds Rs. 40 Lakhs</t>
  </si>
  <si>
    <t>Within Six months from the end of the year if Gross turnover exceeds Rs. 60 Lakhs</t>
  </si>
  <si>
    <t>Within Six months from the end of the relevant year if Gross turnover exceeds Rs. 30 Lakhs</t>
  </si>
  <si>
    <t>Within Six months from the end of the relevant year if the Gross turnover exceeds Rs. 50 Lakhs</t>
  </si>
  <si>
    <t>D-IX</t>
  </si>
  <si>
    <t>T2</t>
  </si>
  <si>
    <t>Form 403</t>
  </si>
  <si>
    <t>E-sugam</t>
  </si>
  <si>
    <t>Form 16</t>
  </si>
  <si>
    <t>Form 49</t>
  </si>
  <si>
    <t>Form VAT- 402 ( for registered dealer). Form VAT- 402A (for un-registered Dealer)</t>
  </si>
  <si>
    <t>Form 47 A</t>
  </si>
  <si>
    <t>Form 38</t>
  </si>
  <si>
    <t>Form XVI</t>
  </si>
  <si>
    <t>Form 50</t>
  </si>
  <si>
    <t>Form 25</t>
  </si>
  <si>
    <t>Form 23</t>
  </si>
  <si>
    <t>Folrm XXVI/ XXIV</t>
  </si>
  <si>
    <t>Form 40</t>
  </si>
  <si>
    <t>ST -35 (Commercial)/ ST37(Non Commercial)</t>
  </si>
  <si>
    <t>HP Permit- 26</t>
  </si>
  <si>
    <t>Vat 65</t>
  </si>
  <si>
    <t>Form 63</t>
  </si>
  <si>
    <t>D-X</t>
  </si>
  <si>
    <t>T1</t>
  </si>
  <si>
    <t>Form 402</t>
  </si>
  <si>
    <t>JVAT 504 B</t>
  </si>
  <si>
    <t>JVAT 504 G</t>
  </si>
  <si>
    <t>Form 27 B</t>
  </si>
  <si>
    <t>Form VAT- 402 ( for registered dealer)</t>
  </si>
  <si>
    <t>Form 49 A</t>
  </si>
  <si>
    <t>No</t>
  </si>
  <si>
    <t>Form 51</t>
  </si>
  <si>
    <t>Form 26/ 27</t>
  </si>
  <si>
    <t>Form 37</t>
  </si>
  <si>
    <t>ST 36</t>
  </si>
  <si>
    <t>Vat 58</t>
  </si>
  <si>
    <t>WayWill form- X 600</t>
  </si>
  <si>
    <t>5% of 70% Value</t>
  </si>
  <si>
    <t>5% in Composition , otherwise 13.5%</t>
  </si>
  <si>
    <t>2%(Celling limit of 300K)</t>
  </si>
  <si>
    <t>4% (Ceiling limit of Rs. 20k) and in case of Unregistred Dealer 6%</t>
  </si>
  <si>
    <t>4% ( Ceiling limit of Rs. 100K)</t>
  </si>
  <si>
    <t>NIL</t>
  </si>
  <si>
    <t>8% in case of Registered dealer and 10 % in case of unregistered</t>
  </si>
  <si>
    <t>2%( Ceiling limit 300K)</t>
  </si>
  <si>
    <t>2% in case of Registered contractor and 5% in case of unregistered contractors</t>
  </si>
  <si>
    <t>At a Rate of 4.00% of any payment or part payment if the total contract value exceeds 50  thousand</t>
  </si>
  <si>
    <t>2% for Civil Contractors, 5% for other contractors(Ceiling Limit of Rs 100K)</t>
  </si>
  <si>
    <t>3% when contractor is a registered Dealer other wise 5%</t>
  </si>
  <si>
    <t>2% if payment made to A &amp; B class of contractors othersies 3%</t>
  </si>
  <si>
    <t>7th of Succeedng Month</t>
  </si>
  <si>
    <t>15th of next month</t>
  </si>
  <si>
    <t>10th of next month</t>
  </si>
  <si>
    <t>Within 15 days after completion month (DVAT 20)</t>
  </si>
  <si>
    <t>22nd of next month</t>
  </si>
  <si>
    <t>15 days from the month ending WCT TDS deduct Deposit each contractee WCT separately</t>
  </si>
  <si>
    <t>15 days of copletion of month</t>
  </si>
  <si>
    <t>Within 20 days after the close of preceeding month</t>
  </si>
  <si>
    <t>5th of next month</t>
  </si>
  <si>
    <t>Within 7 days from the day of deduction from dealer's account</t>
  </si>
  <si>
    <t>Within 15 days after completion of month</t>
  </si>
  <si>
    <t>20th of Succeeding month</t>
  </si>
  <si>
    <t>Within 10 days after completion of month</t>
  </si>
  <si>
    <t>Within 15 days from the date of making the deducition</t>
  </si>
  <si>
    <t>Within 10 days from the expiry of each month</t>
  </si>
  <si>
    <t>Within 7 days of the month following that in which the deduction is made</t>
  </si>
  <si>
    <t>Within 10 days of the closure of the tax period</t>
  </si>
  <si>
    <t>Within 7 days of the expiry of the month in which such deduction is made</t>
  </si>
  <si>
    <t>Within 10 days form the expiry of the month in which such deduciton is made</t>
  </si>
  <si>
    <t>Within 15 days from the close of each month</t>
  </si>
  <si>
    <t>Within 20 days from the end of the month if tax liability is more than or equal to Rs. 1 Lakhs; otherwise within 30 days</t>
  </si>
  <si>
    <t>MONTHLY</t>
  </si>
  <si>
    <t>Monthly with WCT Tax</t>
  </si>
  <si>
    <t>Quarterly within 28th of succeeding month</t>
  </si>
  <si>
    <t>Quarterly till 30th After Qtr Close</t>
  </si>
  <si>
    <t>Annually 28 days from year end</t>
  </si>
  <si>
    <t>On or before 20th of the succeeding month</t>
  </si>
  <si>
    <t>Qtrly till 15th After Qtr Close</t>
  </si>
  <si>
    <t>Within 30 days of expiry of year</t>
  </si>
  <si>
    <t>Yearly till 30th june</t>
  </si>
  <si>
    <t>Within 14 days of end of Qtr</t>
  </si>
  <si>
    <t>Monthly by 15th</t>
  </si>
  <si>
    <t>Monthly return to be submitted within 30 days</t>
  </si>
  <si>
    <t>VAT 1</t>
  </si>
  <si>
    <t>20th of Succeeding Qtr</t>
  </si>
  <si>
    <t>Within 30 dyas from the end of the quarter</t>
  </si>
  <si>
    <t>Within 30  days of the end of the quarter</t>
  </si>
  <si>
    <t>Form - 35</t>
  </si>
  <si>
    <t>RT VII</t>
  </si>
  <si>
    <t>Vat 27</t>
  </si>
  <si>
    <t>Form 43 for return Form 40 for Certificate</t>
  </si>
  <si>
    <t>Certificate in DVAT 43/ Return in DVAT 45/ DVAT 17 for Composition of WCT</t>
  </si>
  <si>
    <t>Form 703</t>
  </si>
  <si>
    <t>VAT C1 for depositing tax VAT R4A for WCT return</t>
  </si>
  <si>
    <t>Form 205</t>
  </si>
  <si>
    <t>VAT- 125</t>
  </si>
  <si>
    <t>Form 10B</t>
  </si>
  <si>
    <t>Form 27 for Depostion Form 35 for return  Form 32 for certificate</t>
  </si>
  <si>
    <t>Form 405 for Return Form 402 for Certificate</t>
  </si>
  <si>
    <t>Form No- VAT- 605 A</t>
  </si>
  <si>
    <t>Deposit &amp; Return - VAT 27 Certificate in VAT 28</t>
  </si>
  <si>
    <t>Deposit in VAT 42 Certificate in VAT 41</t>
  </si>
  <si>
    <t>Form R for return Form T for Certificate</t>
  </si>
  <si>
    <t>Form XXXI for Certificate</t>
  </si>
  <si>
    <t>Form VIII ( Amended)</t>
  </si>
  <si>
    <t>Form 18 for Certificate</t>
  </si>
  <si>
    <t>FORM 11</t>
  </si>
  <si>
    <t>VAT 32</t>
  </si>
  <si>
    <t>Form XI</t>
  </si>
  <si>
    <t>FORM 24</t>
  </si>
  <si>
    <t>Form F- 39</t>
  </si>
  <si>
    <t>FORM FF- 13</t>
  </si>
  <si>
    <t>VAT XV F</t>
  </si>
  <si>
    <t>FORM ST 12</t>
  </si>
  <si>
    <t>VAT - XXVII</t>
  </si>
  <si>
    <t>Within 15 days of Deposition of WCT</t>
  </si>
  <si>
    <t>Qtrly by 15th of next month</t>
  </si>
  <si>
    <t>Within 10 days of Deposition of WCT</t>
  </si>
  <si>
    <t>22nd pf every month</t>
  </si>
  <si>
    <t>Qtrly</t>
  </si>
  <si>
    <t>15 days from the month ending in which WCT TDS deduct issuee VAT C1 fifth copy</t>
  </si>
  <si>
    <t>JVAT 400 within 15 days of the end of the last month</t>
  </si>
  <si>
    <t>Monthly by 10th</t>
  </si>
  <si>
    <t>Immediately after deposit tax</t>
  </si>
  <si>
    <t>VAT 605 within 30 days of deduction</t>
  </si>
  <si>
    <t>Qtrly by 30th of next month</t>
  </si>
  <si>
    <t>Yearly by 20th of next month</t>
  </si>
  <si>
    <t>Within 25 days from the expiry of each month</t>
  </si>
  <si>
    <t>Within 15 days from the date of Deposit</t>
  </si>
  <si>
    <t>Within 15 days from the date of Deposit of TDS</t>
  </si>
  <si>
    <t>The return will be filed quarterly by dealers in Form 5 Within 21 days of the closure of the tax period</t>
  </si>
  <si>
    <t>Within 20 days of end of the month in which deduction is made</t>
  </si>
  <si>
    <t>Within two months from the end of each year before</t>
  </si>
  <si>
    <t>Within 15 days from the end of the quarter during which the deduction is effected</t>
  </si>
  <si>
    <t>Yes</t>
  </si>
  <si>
    <t>20th of every month</t>
  </si>
  <si>
    <t>Before expiry of next succeeding month</t>
  </si>
  <si>
    <t>22nd of succedding month</t>
  </si>
  <si>
    <t>10th of next month/ 30th of next for Quarter ending month</t>
  </si>
  <si>
    <t>Within 30 days if unregistered. Within 25 Days if registered dealer</t>
  </si>
  <si>
    <t>Within 21 Days from the end of the month</t>
  </si>
  <si>
    <t>Deposit at the barrier when goods crossed the border</t>
  </si>
  <si>
    <t>14th day of succeding month</t>
  </si>
  <si>
    <t>20th in succeding month</t>
  </si>
  <si>
    <t>As and when the subject goods are to be cleared from the check- post</t>
  </si>
  <si>
    <t>Within 15 days of entry of goods</t>
  </si>
  <si>
    <t>Within 30 days form the end of the month</t>
  </si>
  <si>
    <t>10th of the Subsequent month</t>
  </si>
  <si>
    <t>15th of succeeding month</t>
  </si>
  <si>
    <t>20th of succeeding month</t>
  </si>
  <si>
    <t>Half Yearly</t>
  </si>
  <si>
    <t>Within 10 days from the end of the month</t>
  </si>
  <si>
    <t>End of suceeding month in which the return relates</t>
  </si>
  <si>
    <t>Within 21 days of next month</t>
  </si>
  <si>
    <t>Before 30th September of next Year</t>
  </si>
  <si>
    <t>Same as in Assam</t>
  </si>
  <si>
    <t>12 Months Rule 28(3)(a)</t>
  </si>
  <si>
    <t>6 Months Rule 34</t>
  </si>
  <si>
    <t>6 Months Section - 15</t>
  </si>
  <si>
    <t>6 Months Section-  35(1)</t>
  </si>
  <si>
    <t>6 Months Section - 2(y)</t>
  </si>
  <si>
    <t>6 Months Section - 8</t>
  </si>
  <si>
    <t>6 Months Rule - 43</t>
  </si>
  <si>
    <t>180 Days Rule - 22 in case of unregistered Dealers &amp; in case of Registered Dealer no time limit is prescribed</t>
  </si>
  <si>
    <t>6 Months Rule - 30</t>
  </si>
  <si>
    <t>6 Months Section - 30(3)</t>
  </si>
  <si>
    <t>6 Months Rule - 59</t>
  </si>
  <si>
    <t>6 months</t>
  </si>
  <si>
    <t>6 Months Section 63(5)&amp; (6)</t>
  </si>
  <si>
    <t>3 Months Rule 7</t>
  </si>
  <si>
    <t>6 Months Section -4(1)</t>
  </si>
  <si>
    <t>6 Months Rule 10(6)(b)</t>
  </si>
  <si>
    <t>6 Months Section 21</t>
  </si>
  <si>
    <t>6 Months Rule 13</t>
  </si>
  <si>
    <t>6 Months Section 44(4)</t>
  </si>
  <si>
    <t>Subsequent return period section 25</t>
  </si>
  <si>
    <t>Subsequent return period section 19</t>
  </si>
  <si>
    <t>Subsequent return period section 52</t>
  </si>
  <si>
    <t>Within six months from the end of such period section 8(2)</t>
  </si>
  <si>
    <t>Within three months from the end of such period section - 34</t>
  </si>
  <si>
    <t>Within three months form the end of such period section 8(1)</t>
  </si>
  <si>
    <t>Within three month under section 10 e</t>
  </si>
  <si>
    <t>Within a period of three months from the date of delivery of the goods under section 9</t>
  </si>
  <si>
    <t>Within a period  of Six months from the date of delivery of the goods section 12(3)</t>
  </si>
  <si>
    <t>30 Sep</t>
  </si>
  <si>
    <t>Select the name of the state</t>
  </si>
  <si>
    <t>Quarterly only</t>
  </si>
  <si>
    <t>ASSAM</t>
  </si>
  <si>
    <t>Madhya Pradesh</t>
  </si>
  <si>
    <t>Andhra Pradesh</t>
  </si>
  <si>
    <t>Odisha</t>
  </si>
  <si>
    <t>Arunachal Pradesh</t>
  </si>
  <si>
    <t>State</t>
  </si>
  <si>
    <t>Name of the VAT Act</t>
  </si>
  <si>
    <t>S.N</t>
  </si>
  <si>
    <t>13.50%</t>
  </si>
  <si>
    <t>5.00%</t>
  </si>
  <si>
    <t>12.50%</t>
  </si>
  <si>
    <t>13.00%</t>
  </si>
  <si>
    <t>13.125%</t>
  </si>
  <si>
    <t>13.75%</t>
  </si>
  <si>
    <t>14.00%</t>
  </si>
  <si>
    <t>14.50%</t>
  </si>
  <si>
    <t>15.00%</t>
  </si>
  <si>
    <t>4.00%</t>
  </si>
  <si>
    <t>4.75%</t>
  </si>
  <si>
    <t>5.50%</t>
  </si>
  <si>
    <t>2.00%</t>
  </si>
  <si>
    <t>3.00%</t>
  </si>
  <si>
    <t>6.00%</t>
  </si>
  <si>
    <t>8.00%</t>
  </si>
  <si>
    <t>10.00%</t>
  </si>
  <si>
    <t>20.00%</t>
  </si>
  <si>
    <t>25.00%</t>
  </si>
  <si>
    <t>30.00%</t>
  </si>
  <si>
    <t>40.00%</t>
  </si>
  <si>
    <t>E-payment</t>
  </si>
  <si>
    <t>31st Dec in form 88. Mandatory for company and for others if annual turnover or purchase is &gt; Rs 5 Crores</t>
  </si>
  <si>
    <t>Monthly (if annual turnover &gt; Rs 40  Lacs), Quarterly (if annual turnover &lt;= Rs 40  Lacs), Annual (for all)</t>
  </si>
  <si>
    <t>21st of the Succeeding Month (for monthly Return) or 21st of the Succeeding quarter (for quarterly Return)</t>
  </si>
  <si>
    <t>31st May for Non Audit , Audit 31 st Oct</t>
  </si>
  <si>
    <t>Form 61 (if goods are brought for Resale), else Form 62</t>
  </si>
  <si>
    <t>Within 2 months from the end of each year</t>
  </si>
  <si>
    <t>Checked</t>
  </si>
  <si>
    <t>Quarterly as well as Annual Return</t>
  </si>
  <si>
    <t>Yes since Sep 2011</t>
  </si>
  <si>
    <t>15th November (on Annual Basis)</t>
  </si>
  <si>
    <t>Yes (1% for Part I of schedule and 2% for Part II of the Schedule)</t>
  </si>
  <si>
    <t>Monthly (for all except works contractor), Quarterly (for works contractor), Annual (For all)</t>
  </si>
  <si>
    <t>For first 2 months of quarter: within 21 days from end of month and for last month of the quarter: before due date of filing return (Rule 40)
and 28th March for tax up to  25th march and balance tax payable before filing return (Rule 42)</t>
  </si>
  <si>
    <t>On or before 21st of next Calender Month</t>
  </si>
  <si>
    <t>Monthly (Abstract),  Quarterly and Annual</t>
  </si>
  <si>
    <t>Form 409 (if GTO is &gt; Rs 40 Lacs), Time limit of Audit is 31st December and Due date of filing Report is 31st January</t>
  </si>
  <si>
    <t>Form AR-1 (if GTO is &gt; Rs 10 Crore), Time limit for Audit is 15th November  and Due date of filing Report is 31st December</t>
  </si>
  <si>
    <t xml:space="preserve">Form 704 (if GTO is &gt; Rs 60 Lacs), Time limit for Audit is 31st January and Due date of filing Report is 31st January </t>
  </si>
  <si>
    <t>Form 217 (if GTO is &gt; Rs 1 Crore), Time limit for Audit is 31st December and Due date of filing Report is 30 days from date of Report</t>
  </si>
  <si>
    <t>Form 240 (if GTO is &gt; Rs 1 Crore), Time limit for Audit is 31st December and Due date of filing Report is 31st December</t>
  </si>
  <si>
    <t>(if GTO is &gt; Rs 50 Lacs), Time limit for Audit is 31st December and Due date of filing Report is 31st December</t>
  </si>
  <si>
    <t>Form XV (if GTO is &gt; Rs 1 Crore or ITC &gt; 10 Lacs), Time limit for Audit is 31st January and Due date of filing Report is 31st January</t>
  </si>
  <si>
    <t>(if GTO is &gt; Rs 50 Lacs), Time limit for Audit and filing is 20th November for taxable person and 20th Aug for other registered person.</t>
  </si>
  <si>
    <t>Form 50 (if GTO is &gt; Rs 1  Crore), Time limit for Audit and submission is 30th November</t>
  </si>
  <si>
    <t>Form 13 (if GTO is &gt; Rs 60 Lacs), Time limit for Audit and submission is 31st Dec (For Companies) and 31st October (for others)</t>
  </si>
  <si>
    <t>(if GTO is &gt; Rs 40 Lacs), Time limit for Audit is 30th Sep and Due date of filing Report is 31st October</t>
  </si>
  <si>
    <t>Form 20/21 (if GTO is &gt; Rs 1 Crore), Time limit for Audit and filing is 20th November for taxable person and 20th Aug for other registered person.</t>
  </si>
  <si>
    <t xml:space="preserve">(if GTO is &gt; Rs 1 Crore), Time limit for Audit and filing is 31st january </t>
  </si>
  <si>
    <t>Form 47/48 (if GTO is &gt; Rs 1  Crore), Time limit for Audit and submission is 31st October</t>
  </si>
  <si>
    <t>Form WW (if GTO is &gt; Rs 1  Crore), Time limit for Audit and submission is 31st December</t>
  </si>
  <si>
    <t>Form XXIII (if GTO is &gt; Rs 1  Crore), Time limit for Audit is 30th Sep and submission is 31st October</t>
  </si>
  <si>
    <t>Form IV (if GTO is &gt; Rs 1  Crore), Time limit for Audit and submission is 31st December</t>
  </si>
  <si>
    <t>Form TAR-I (if GTO &gt; Rs 40 lacs) 30th November of the following year for companies; 31st October, where accounts are required to be audited for assessee other than companies and 31st July for any other assessee.</t>
  </si>
  <si>
    <t>Form 52 &amp; 53 (if GTO is &gt; Rs 60 Lacs), Time limit for Audit and submission is 31st October</t>
  </si>
  <si>
    <t>(if GTO is &gt; Rs 1 crore), Time limit for Audit and submission is 15th November</t>
  </si>
  <si>
    <t>Len(5)</t>
  </si>
  <si>
    <t>Len(6</t>
  </si>
  <si>
    <t>Len(7</t>
  </si>
  <si>
    <t>Len(8</t>
  </si>
  <si>
    <t>Len(9</t>
  </si>
  <si>
    <t>Len(10</t>
  </si>
  <si>
    <t>Len(11</t>
  </si>
  <si>
    <t>Len(12</t>
  </si>
  <si>
    <r>
      <t xml:space="preserve">Prepared by </t>
    </r>
    <r>
      <rPr>
        <b/>
        <sz val="13"/>
        <color indexed="18"/>
        <rFont val="Calibri"/>
        <family val="2"/>
      </rPr>
      <t>srikant.agarwal@gmail.com</t>
    </r>
  </si>
  <si>
    <t>14.50% (w.e.f 01.04.2013 via Noti No 369- FT 28.03.2013)</t>
  </si>
  <si>
    <t>13.50% (w.e.f 01.04.2011 via Noti No 12390-CTA-7/2011-F. (SRO 126/2011), dt. 26.03.2011)</t>
  </si>
  <si>
    <t>14.00% (w.e.f 07.05.2011 via Noti No SO 1 dated 07.05.2011)</t>
  </si>
  <si>
    <t>13.50% (w.e.f 01.04.2011 via Finance Act 2011)</t>
  </si>
  <si>
    <t>14.50% (w.e.f 13.09.2013 via Noti No FTX. 55/2005/Pt/197 dated 12.09.2013)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</si>
</sst>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6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0" fontId="0" fillId="0" borderId="10" xfId="0" applyNumberFormat="1" applyBorder="1" applyAlignment="1" applyProtection="1" quotePrefix="1">
      <alignment vertical="center"/>
      <protection hidden="1"/>
    </xf>
    <xf numFmtId="10" fontId="0" fillId="0" borderId="10" xfId="58" applyNumberFormat="1" applyFont="1" applyBorder="1" applyAlignment="1" applyProtection="1" quotePrefix="1">
      <alignment vertical="center"/>
      <protection hidden="1"/>
    </xf>
    <xf numFmtId="0" fontId="38" fillId="34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9" fontId="0" fillId="0" borderId="10" xfId="0" applyNumberFormat="1" applyBorder="1" applyAlignment="1" applyProtection="1" quotePrefix="1">
      <alignment vertical="center" wrapText="1"/>
      <protection hidden="1"/>
    </xf>
    <xf numFmtId="0" fontId="0" fillId="34" borderId="0" xfId="0" applyFill="1" applyAlignment="1" applyProtection="1">
      <alignment/>
      <protection hidden="1"/>
    </xf>
    <xf numFmtId="0" fontId="38" fillId="33" borderId="10" xfId="0" applyFont="1" applyFill="1" applyBorder="1" applyAlignment="1" applyProtection="1">
      <alignment shrinkToFit="1"/>
      <protection hidden="1"/>
    </xf>
    <xf numFmtId="0" fontId="0" fillId="0" borderId="10" xfId="0" applyFill="1" applyBorder="1" applyAlignment="1" applyProtection="1">
      <alignment wrapText="1"/>
      <protection hidden="1"/>
    </xf>
    <xf numFmtId="9" fontId="0" fillId="0" borderId="10" xfId="0" applyNumberFormat="1" applyBorder="1" applyAlignment="1" applyProtection="1" quotePrefix="1">
      <alignment vertical="center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10" fontId="0" fillId="0" borderId="10" xfId="58" applyNumberFormat="1" applyFont="1" applyBorder="1" applyAlignment="1" applyProtection="1">
      <alignment vertical="center"/>
      <protection hidden="1"/>
    </xf>
    <xf numFmtId="9" fontId="0" fillId="0" borderId="10" xfId="0" applyNumberFormat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 locked="0"/>
    </xf>
    <xf numFmtId="0" fontId="40" fillId="33" borderId="0" xfId="0" applyFont="1" applyFill="1" applyAlignment="1" applyProtection="1">
      <alignment/>
      <protection hidden="1"/>
    </xf>
    <xf numFmtId="0" fontId="41" fillId="33" borderId="0" xfId="0" applyFont="1" applyFill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tabSelected="1" zoomScalePageLayoutView="0" workbookViewId="0" topLeftCell="A1">
      <selection activeCell="B5" sqref="B5"/>
    </sheetView>
  </sheetViews>
  <sheetFormatPr defaultColWidth="0" defaultRowHeight="15" zeroHeight="1"/>
  <cols>
    <col min="1" max="1" width="38.28125" style="2" customWidth="1"/>
    <col min="2" max="2" width="53.7109375" style="2" customWidth="1"/>
    <col min="3" max="3" width="8.8515625" style="2" customWidth="1"/>
    <col min="4" max="19" width="8.8515625" style="2" hidden="1" customWidth="1"/>
    <col min="20" max="20" width="8.8515625" style="3" hidden="1" customWidth="1"/>
    <col min="21" max="56" width="8.8515625" style="2" hidden="1" customWidth="1"/>
    <col min="57" max="16384" width="8.8515625" style="2" hidden="1" customWidth="1"/>
  </cols>
  <sheetData>
    <row r="1" spans="1:4" ht="17.25">
      <c r="A1" s="23" t="s">
        <v>467</v>
      </c>
      <c r="B1" s="1"/>
      <c r="C1" s="1"/>
      <c r="D1" s="1"/>
    </row>
    <row r="2" spans="1:56" ht="15">
      <c r="A2" s="1"/>
      <c r="B2" s="1"/>
      <c r="C2" s="1"/>
      <c r="D2" s="1"/>
      <c r="E2" s="1"/>
      <c r="H2" s="22">
        <v>1</v>
      </c>
      <c r="I2" s="2" t="s">
        <v>401</v>
      </c>
      <c r="J2" s="2" t="s">
        <v>399</v>
      </c>
      <c r="K2" s="2" t="s">
        <v>0</v>
      </c>
      <c r="L2" s="2" t="s">
        <v>1</v>
      </c>
      <c r="M2" s="2" t="s">
        <v>2</v>
      </c>
      <c r="N2" s="2" t="s">
        <v>4</v>
      </c>
      <c r="O2" s="2" t="s">
        <v>3</v>
      </c>
      <c r="P2" s="2" t="s">
        <v>5</v>
      </c>
      <c r="Q2" s="2" t="s">
        <v>6</v>
      </c>
      <c r="R2" s="2" t="s">
        <v>7</v>
      </c>
      <c r="S2" s="2" t="s">
        <v>8</v>
      </c>
      <c r="T2" s="3" t="s">
        <v>9</v>
      </c>
      <c r="U2" s="2" t="s">
        <v>10</v>
      </c>
      <c r="V2" s="2" t="s">
        <v>11</v>
      </c>
      <c r="W2" s="2" t="s">
        <v>12</v>
      </c>
      <c r="X2" s="2" t="s">
        <v>13</v>
      </c>
      <c r="Y2" s="2" t="s">
        <v>14</v>
      </c>
      <c r="Z2" s="2" t="s">
        <v>15</v>
      </c>
      <c r="AA2" s="2" t="s">
        <v>16</v>
      </c>
      <c r="AB2" s="2" t="s">
        <v>17</v>
      </c>
      <c r="AC2" s="2" t="s">
        <v>18</v>
      </c>
      <c r="AD2" s="2" t="s">
        <v>19</v>
      </c>
      <c r="AE2" s="2" t="s">
        <v>20</v>
      </c>
      <c r="AF2" s="2" t="s">
        <v>21</v>
      </c>
      <c r="AG2" s="2" t="s">
        <v>22</v>
      </c>
      <c r="AH2" s="4" t="s">
        <v>459</v>
      </c>
      <c r="AI2" s="4" t="s">
        <v>460</v>
      </c>
      <c r="AJ2" s="4" t="s">
        <v>461</v>
      </c>
      <c r="AK2" s="5" t="s">
        <v>462</v>
      </c>
      <c r="AL2" s="5" t="s">
        <v>463</v>
      </c>
      <c r="AM2" s="5" t="s">
        <v>464</v>
      </c>
      <c r="AN2" s="5" t="s">
        <v>465</v>
      </c>
      <c r="AO2" s="5" t="s">
        <v>466</v>
      </c>
      <c r="AP2" s="5">
        <v>13</v>
      </c>
      <c r="AQ2" s="5">
        <v>14</v>
      </c>
      <c r="AR2" s="5">
        <v>15</v>
      </c>
      <c r="AS2" s="5">
        <v>16</v>
      </c>
      <c r="AT2" s="5">
        <v>17</v>
      </c>
      <c r="AU2" s="5">
        <v>18</v>
      </c>
      <c r="AV2" s="5">
        <v>19</v>
      </c>
      <c r="AW2" s="5">
        <v>20</v>
      </c>
      <c r="AX2" s="5">
        <v>21</v>
      </c>
      <c r="AY2" s="5">
        <v>22</v>
      </c>
      <c r="AZ2" s="5">
        <v>23</v>
      </c>
      <c r="BA2" s="5">
        <v>24</v>
      </c>
      <c r="BB2" s="5">
        <v>25</v>
      </c>
      <c r="BC2" s="5">
        <v>26</v>
      </c>
      <c r="BD2" s="5">
        <v>27</v>
      </c>
    </row>
    <row r="3" spans="1:56" ht="16.5" customHeight="1">
      <c r="A3" s="24" t="s">
        <v>392</v>
      </c>
      <c r="B3" s="1"/>
      <c r="C3" s="1"/>
      <c r="D3" s="1"/>
      <c r="E3" s="1"/>
      <c r="H3" s="2" t="s">
        <v>430</v>
      </c>
      <c r="I3" s="6">
        <v>1</v>
      </c>
      <c r="J3" s="6" t="s">
        <v>396</v>
      </c>
      <c r="K3" s="6" t="s">
        <v>48</v>
      </c>
      <c r="L3" s="6" t="s">
        <v>78</v>
      </c>
      <c r="M3" s="6" t="s">
        <v>84</v>
      </c>
      <c r="N3" s="6" t="s">
        <v>84</v>
      </c>
      <c r="O3" s="6" t="s">
        <v>129</v>
      </c>
      <c r="P3" s="6" t="s">
        <v>150</v>
      </c>
      <c r="Q3" s="6" t="s">
        <v>177</v>
      </c>
      <c r="R3" s="7" t="s">
        <v>409</v>
      </c>
      <c r="S3" s="8" t="s">
        <v>403</v>
      </c>
      <c r="T3" s="9" t="s">
        <v>444</v>
      </c>
      <c r="U3" s="6" t="s">
        <v>243</v>
      </c>
      <c r="V3" s="6" t="s">
        <v>243</v>
      </c>
      <c r="W3" s="10" t="s">
        <v>244</v>
      </c>
      <c r="X3" s="6" t="s">
        <v>87</v>
      </c>
      <c r="Y3" s="6" t="s">
        <v>136</v>
      </c>
      <c r="Z3" s="6" t="s">
        <v>136</v>
      </c>
      <c r="AA3" s="11" t="s">
        <v>421</v>
      </c>
      <c r="AB3" s="6" t="s">
        <v>322</v>
      </c>
      <c r="AC3" s="6" t="s">
        <v>341</v>
      </c>
      <c r="AD3" s="6" t="s">
        <v>342</v>
      </c>
      <c r="AE3" s="6" t="s">
        <v>341</v>
      </c>
      <c r="AF3" s="6" t="s">
        <v>354</v>
      </c>
      <c r="AG3" s="6" t="s">
        <v>363</v>
      </c>
      <c r="AH3" s="2">
        <f>LEN(K3)</f>
        <v>41</v>
      </c>
      <c r="AI3" s="2">
        <f aca="true" t="shared" si="0" ref="AI3:AO18">LEN(L3)</f>
        <v>7</v>
      </c>
      <c r="AJ3" s="2">
        <f t="shared" si="0"/>
        <v>53</v>
      </c>
      <c r="AK3" s="2">
        <f t="shared" si="0"/>
        <v>53</v>
      </c>
      <c r="AL3" s="2">
        <f t="shared" si="0"/>
        <v>16</v>
      </c>
      <c r="AM3" s="2">
        <f t="shared" si="0"/>
        <v>12</v>
      </c>
      <c r="AN3" s="2">
        <f t="shared" si="0"/>
        <v>16</v>
      </c>
      <c r="AO3" s="2">
        <f t="shared" si="0"/>
        <v>6</v>
      </c>
      <c r="AP3" s="2">
        <f aca="true" t="shared" si="1" ref="AP3:AP32">LEN(S3)</f>
        <v>5</v>
      </c>
      <c r="AQ3" s="2">
        <f aca="true" t="shared" si="2" ref="AQ3:AQ32">LEN(T3)</f>
        <v>110</v>
      </c>
      <c r="AR3" s="2">
        <f aca="true" t="shared" si="3" ref="AR3:AR32">LEN(U3)</f>
        <v>19</v>
      </c>
      <c r="AS3" s="2">
        <f aca="true" t="shared" si="4" ref="AS3:AS32">LEN(V3)</f>
        <v>19</v>
      </c>
      <c r="AT3" s="2">
        <f aca="true" t="shared" si="5" ref="AT3:AT32">LEN(W3)</f>
        <v>15</v>
      </c>
      <c r="AU3" s="2">
        <f aca="true" t="shared" si="6" ref="AU3:AU32">LEN(X3)</f>
        <v>18</v>
      </c>
      <c r="AV3" s="2">
        <f aca="true" t="shared" si="7" ref="AV3:AV32">LEN(Y3)</f>
        <v>2</v>
      </c>
      <c r="AW3" s="2">
        <f aca="true" t="shared" si="8" ref="AW3:AW32">LEN(Z3)</f>
        <v>2</v>
      </c>
      <c r="AX3" s="2">
        <f aca="true" t="shared" si="9" ref="AX3:AX32">LEN(AA3)</f>
        <v>6</v>
      </c>
      <c r="AY3" s="2">
        <f aca="true" t="shared" si="10" ref="AY3:AY32">LEN(AB3)</f>
        <v>35</v>
      </c>
      <c r="AZ3" s="2">
        <f aca="true" t="shared" si="11" ref="AZ3:AZ32">LEN(AC3)</f>
        <v>3</v>
      </c>
      <c r="BA3" s="2">
        <f aca="true" t="shared" si="12" ref="BA3:BA32">LEN(AD3)</f>
        <v>19</v>
      </c>
      <c r="BB3" s="2">
        <f aca="true" t="shared" si="13" ref="BB3:BB32">LEN(AE3)</f>
        <v>3</v>
      </c>
      <c r="BC3" s="2">
        <f aca="true" t="shared" si="14" ref="BC3:BD32">LEN(AF3)</f>
        <v>28</v>
      </c>
      <c r="BD3" s="2">
        <f t="shared" si="14"/>
        <v>23</v>
      </c>
    </row>
    <row r="4" spans="1:56" ht="12" customHeight="1">
      <c r="A4" s="1"/>
      <c r="B4" s="1"/>
      <c r="C4" s="1"/>
      <c r="D4" s="1"/>
      <c r="E4" s="1"/>
      <c r="I4" s="6">
        <v>2</v>
      </c>
      <c r="J4" s="6" t="s">
        <v>398</v>
      </c>
      <c r="K4" s="6" t="s">
        <v>74</v>
      </c>
      <c r="L4" s="6" t="s">
        <v>82</v>
      </c>
      <c r="M4" s="6" t="s">
        <v>105</v>
      </c>
      <c r="N4" s="6" t="s">
        <v>105</v>
      </c>
      <c r="O4" s="6" t="s">
        <v>136</v>
      </c>
      <c r="P4" s="6" t="s">
        <v>173</v>
      </c>
      <c r="Q4" s="6" t="s">
        <v>199</v>
      </c>
      <c r="R4" s="7" t="s">
        <v>404</v>
      </c>
      <c r="S4" s="8" t="s">
        <v>411</v>
      </c>
      <c r="T4" s="12" t="s">
        <v>209</v>
      </c>
      <c r="U4" s="6" t="s">
        <v>136</v>
      </c>
      <c r="V4" s="6" t="s">
        <v>136</v>
      </c>
      <c r="W4" s="7" t="s">
        <v>404</v>
      </c>
      <c r="X4" s="6" t="s">
        <v>275</v>
      </c>
      <c r="Y4" s="6" t="s">
        <v>136</v>
      </c>
      <c r="Z4" s="6" t="s">
        <v>318</v>
      </c>
      <c r="AA4" s="11" t="s">
        <v>419</v>
      </c>
      <c r="AB4" s="6" t="s">
        <v>339</v>
      </c>
      <c r="AC4" s="6" t="s">
        <v>341</v>
      </c>
      <c r="AD4" s="6" t="s">
        <v>352</v>
      </c>
      <c r="AE4" s="6" t="s">
        <v>136</v>
      </c>
      <c r="AF4" s="6" t="s">
        <v>136</v>
      </c>
      <c r="AG4" s="6" t="s">
        <v>387</v>
      </c>
      <c r="AH4" s="2">
        <f aca="true" t="shared" si="15" ref="AH4:AH32">LEN(K4)</f>
        <v>37</v>
      </c>
      <c r="AI4" s="2">
        <f t="shared" si="0"/>
        <v>73</v>
      </c>
      <c r="AJ4" s="2">
        <f t="shared" si="0"/>
        <v>60</v>
      </c>
      <c r="AK4" s="2">
        <f t="shared" si="0"/>
        <v>60</v>
      </c>
      <c r="AL4" s="2">
        <f t="shared" si="0"/>
        <v>2</v>
      </c>
      <c r="AM4" s="2">
        <f t="shared" si="0"/>
        <v>6</v>
      </c>
      <c r="AN4" s="2">
        <f t="shared" si="0"/>
        <v>6</v>
      </c>
      <c r="AO4" s="2">
        <f t="shared" si="0"/>
        <v>6</v>
      </c>
      <c r="AP4" s="2">
        <f t="shared" si="1"/>
        <v>5</v>
      </c>
      <c r="AQ4" s="2">
        <f t="shared" si="2"/>
        <v>94</v>
      </c>
      <c r="AR4" s="2">
        <f t="shared" si="3"/>
        <v>2</v>
      </c>
      <c r="AS4" s="2">
        <f t="shared" si="4"/>
        <v>2</v>
      </c>
      <c r="AT4" s="2">
        <f t="shared" si="5"/>
        <v>6</v>
      </c>
      <c r="AU4" s="2">
        <f t="shared" si="6"/>
        <v>75</v>
      </c>
      <c r="AV4" s="2">
        <f t="shared" si="7"/>
        <v>2</v>
      </c>
      <c r="AW4" s="2">
        <f t="shared" si="8"/>
        <v>11</v>
      </c>
      <c r="AX4" s="2">
        <f t="shared" si="9"/>
        <v>6</v>
      </c>
      <c r="AY4" s="2">
        <f t="shared" si="10"/>
        <v>50</v>
      </c>
      <c r="AZ4" s="2">
        <f t="shared" si="11"/>
        <v>3</v>
      </c>
      <c r="BA4" s="2">
        <f t="shared" si="12"/>
        <v>32</v>
      </c>
      <c r="BB4" s="2">
        <f t="shared" si="13"/>
        <v>2</v>
      </c>
      <c r="BC4" s="2">
        <f t="shared" si="14"/>
        <v>2</v>
      </c>
      <c r="BD4" s="2">
        <f t="shared" si="14"/>
        <v>60</v>
      </c>
    </row>
    <row r="5" spans="1:56" ht="12" customHeight="1">
      <c r="A5" s="1"/>
      <c r="B5" s="1"/>
      <c r="C5" s="1"/>
      <c r="D5" s="1"/>
      <c r="E5" s="1"/>
      <c r="H5" s="2" t="s">
        <v>430</v>
      </c>
      <c r="I5" s="6">
        <v>3</v>
      </c>
      <c r="J5" s="6" t="s">
        <v>394</v>
      </c>
      <c r="K5" s="6" t="s">
        <v>53</v>
      </c>
      <c r="L5" s="6" t="s">
        <v>425</v>
      </c>
      <c r="M5" s="6" t="s">
        <v>426</v>
      </c>
      <c r="N5" s="6" t="s">
        <v>426</v>
      </c>
      <c r="O5" s="6" t="s">
        <v>427</v>
      </c>
      <c r="P5" s="6" t="s">
        <v>151</v>
      </c>
      <c r="Q5" s="6" t="s">
        <v>178</v>
      </c>
      <c r="R5" s="7" t="s">
        <v>472</v>
      </c>
      <c r="S5" s="8" t="s">
        <v>403</v>
      </c>
      <c r="T5" s="9" t="s">
        <v>452</v>
      </c>
      <c r="U5" s="6" t="s">
        <v>428</v>
      </c>
      <c r="V5" s="6" t="s">
        <v>228</v>
      </c>
      <c r="W5" s="10" t="s">
        <v>245</v>
      </c>
      <c r="X5" s="6" t="s">
        <v>257</v>
      </c>
      <c r="Y5" s="6" t="s">
        <v>429</v>
      </c>
      <c r="Z5" s="6" t="s">
        <v>294</v>
      </c>
      <c r="AA5" s="11" t="s">
        <v>419</v>
      </c>
      <c r="AB5" s="6" t="s">
        <v>78</v>
      </c>
      <c r="AC5" s="6" t="s">
        <v>341</v>
      </c>
      <c r="AD5" s="6" t="s">
        <v>343</v>
      </c>
      <c r="AE5" s="6" t="s">
        <v>341</v>
      </c>
      <c r="AF5" s="6" t="s">
        <v>391</v>
      </c>
      <c r="AG5" s="6" t="s">
        <v>364</v>
      </c>
      <c r="AH5" s="2">
        <f t="shared" si="15"/>
        <v>34</v>
      </c>
      <c r="AI5" s="2">
        <f t="shared" si="0"/>
        <v>107</v>
      </c>
      <c r="AJ5" s="2">
        <f t="shared" si="0"/>
        <v>106</v>
      </c>
      <c r="AK5" s="2">
        <f t="shared" si="0"/>
        <v>106</v>
      </c>
      <c r="AL5" s="2">
        <f t="shared" si="0"/>
        <v>40</v>
      </c>
      <c r="AM5" s="2">
        <f t="shared" si="0"/>
        <v>7</v>
      </c>
      <c r="AN5" s="2">
        <f t="shared" si="0"/>
        <v>7</v>
      </c>
      <c r="AO5" s="2">
        <f t="shared" si="0"/>
        <v>74</v>
      </c>
      <c r="AP5" s="2">
        <f t="shared" si="1"/>
        <v>5</v>
      </c>
      <c r="AQ5" s="2">
        <f t="shared" si="2"/>
        <v>89</v>
      </c>
      <c r="AR5" s="2">
        <f t="shared" si="3"/>
        <v>55</v>
      </c>
      <c r="AS5" s="2">
        <f t="shared" si="4"/>
        <v>7</v>
      </c>
      <c r="AT5" s="2">
        <f t="shared" si="5"/>
        <v>35</v>
      </c>
      <c r="AU5" s="2">
        <f t="shared" si="6"/>
        <v>22</v>
      </c>
      <c r="AV5" s="2">
        <f t="shared" si="7"/>
        <v>41</v>
      </c>
      <c r="AW5" s="2">
        <f t="shared" si="8"/>
        <v>9</v>
      </c>
      <c r="AX5" s="2">
        <f t="shared" si="9"/>
        <v>6</v>
      </c>
      <c r="AY5" s="2">
        <f t="shared" si="10"/>
        <v>7</v>
      </c>
      <c r="AZ5" s="2">
        <f t="shared" si="11"/>
        <v>3</v>
      </c>
      <c r="BA5" s="2">
        <f t="shared" si="12"/>
        <v>38</v>
      </c>
      <c r="BB5" s="2">
        <f t="shared" si="13"/>
        <v>3</v>
      </c>
      <c r="BC5" s="2">
        <f t="shared" si="14"/>
        <v>6</v>
      </c>
      <c r="BD5" s="2">
        <f t="shared" si="14"/>
        <v>16</v>
      </c>
    </row>
    <row r="6" spans="1:56" ht="30.75" customHeight="1">
      <c r="A6" s="13" t="s">
        <v>400</v>
      </c>
      <c r="B6" s="14" t="str">
        <f>VLOOKUP($H$2,$I:$AG,3,0)</f>
        <v>The Andhra Pradsh Vaue added Tax Act 2005</v>
      </c>
      <c r="C6" s="1"/>
      <c r="D6" s="1"/>
      <c r="E6" s="1"/>
      <c r="H6" s="2" t="s">
        <v>430</v>
      </c>
      <c r="I6" s="6">
        <v>4</v>
      </c>
      <c r="J6" s="6" t="s">
        <v>23</v>
      </c>
      <c r="K6" s="6" t="s">
        <v>52</v>
      </c>
      <c r="L6" s="6" t="s">
        <v>431</v>
      </c>
      <c r="M6" s="6" t="s">
        <v>86</v>
      </c>
      <c r="N6" s="6" t="s">
        <v>109</v>
      </c>
      <c r="O6" s="6" t="s">
        <v>130</v>
      </c>
      <c r="P6" s="6" t="s">
        <v>152</v>
      </c>
      <c r="Q6" s="6" t="s">
        <v>179</v>
      </c>
      <c r="R6" s="7" t="s">
        <v>471</v>
      </c>
      <c r="S6" s="8" t="s">
        <v>403</v>
      </c>
      <c r="T6" s="9" t="s">
        <v>456</v>
      </c>
      <c r="U6" s="6" t="s">
        <v>210</v>
      </c>
      <c r="V6" s="6" t="s">
        <v>229</v>
      </c>
      <c r="W6" s="15" t="s">
        <v>403</v>
      </c>
      <c r="X6" s="6" t="s">
        <v>258</v>
      </c>
      <c r="Y6" s="6" t="s">
        <v>278</v>
      </c>
      <c r="Z6" s="6" t="s">
        <v>295</v>
      </c>
      <c r="AA6" s="16" t="s">
        <v>136</v>
      </c>
      <c r="AB6" s="6" t="s">
        <v>136</v>
      </c>
      <c r="AC6" s="6" t="s">
        <v>341</v>
      </c>
      <c r="AD6" s="6" t="s">
        <v>258</v>
      </c>
      <c r="AE6" s="6" t="s">
        <v>432</v>
      </c>
      <c r="AF6" s="6" t="s">
        <v>433</v>
      </c>
      <c r="AG6" s="6" t="s">
        <v>366</v>
      </c>
      <c r="AH6" s="2">
        <f t="shared" si="15"/>
        <v>34</v>
      </c>
      <c r="AI6" s="2">
        <f t="shared" si="0"/>
        <v>34</v>
      </c>
      <c r="AJ6" s="2">
        <f t="shared" si="0"/>
        <v>28</v>
      </c>
      <c r="AK6" s="2">
        <f t="shared" si="0"/>
        <v>45</v>
      </c>
      <c r="AL6" s="2">
        <f t="shared" si="0"/>
        <v>8</v>
      </c>
      <c r="AM6" s="2">
        <f t="shared" si="0"/>
        <v>11</v>
      </c>
      <c r="AN6" s="2">
        <f t="shared" si="0"/>
        <v>10</v>
      </c>
      <c r="AO6" s="2">
        <f t="shared" si="0"/>
        <v>46</v>
      </c>
      <c r="AP6" s="2">
        <f t="shared" si="1"/>
        <v>5</v>
      </c>
      <c r="AQ6" s="2">
        <f t="shared" si="2"/>
        <v>211</v>
      </c>
      <c r="AR6" s="2">
        <f t="shared" si="3"/>
        <v>4</v>
      </c>
      <c r="AS6" s="2">
        <f t="shared" si="4"/>
        <v>3</v>
      </c>
      <c r="AT6" s="2">
        <f t="shared" si="5"/>
        <v>5</v>
      </c>
      <c r="AU6" s="2">
        <f t="shared" si="6"/>
        <v>18</v>
      </c>
      <c r="AV6" s="2">
        <f t="shared" si="7"/>
        <v>7</v>
      </c>
      <c r="AW6" s="2">
        <f t="shared" si="8"/>
        <v>6</v>
      </c>
      <c r="AX6" s="2">
        <f t="shared" si="9"/>
        <v>2</v>
      </c>
      <c r="AY6" s="2">
        <f t="shared" si="10"/>
        <v>2</v>
      </c>
      <c r="AZ6" s="2">
        <f t="shared" si="11"/>
        <v>3</v>
      </c>
      <c r="BA6" s="2">
        <f t="shared" si="12"/>
        <v>18</v>
      </c>
      <c r="BB6" s="2">
        <f t="shared" si="13"/>
        <v>18</v>
      </c>
      <c r="BC6" s="2">
        <f t="shared" si="14"/>
        <v>31</v>
      </c>
      <c r="BD6" s="2">
        <f t="shared" si="14"/>
        <v>24</v>
      </c>
    </row>
    <row r="7" spans="1:56" ht="33" customHeight="1">
      <c r="A7" s="13" t="s">
        <v>1</v>
      </c>
      <c r="B7" s="14" t="str">
        <f>VLOOKUP($H$2,$I:$AG,4,0)</f>
        <v>Monthly</v>
      </c>
      <c r="C7" s="1"/>
      <c r="D7" s="1"/>
      <c r="E7" s="1"/>
      <c r="I7" s="6">
        <v>5</v>
      </c>
      <c r="J7" s="6" t="s">
        <v>24</v>
      </c>
      <c r="K7" s="6" t="s">
        <v>51</v>
      </c>
      <c r="L7" s="6" t="s">
        <v>79</v>
      </c>
      <c r="M7" s="6" t="s">
        <v>87</v>
      </c>
      <c r="N7" s="6" t="s">
        <v>110</v>
      </c>
      <c r="O7" s="6" t="s">
        <v>131</v>
      </c>
      <c r="P7" s="6" t="s">
        <v>153</v>
      </c>
      <c r="Q7" s="6" t="s">
        <v>180</v>
      </c>
      <c r="R7" s="7" t="s">
        <v>404</v>
      </c>
      <c r="S7" s="8" t="s">
        <v>403</v>
      </c>
      <c r="T7" s="9" t="s">
        <v>446</v>
      </c>
      <c r="U7" s="6" t="s">
        <v>136</v>
      </c>
      <c r="V7" s="6" t="s">
        <v>136</v>
      </c>
      <c r="W7" s="15" t="s">
        <v>411</v>
      </c>
      <c r="X7" s="6" t="s">
        <v>258</v>
      </c>
      <c r="Y7" s="6" t="s">
        <v>279</v>
      </c>
      <c r="Z7" s="6" t="s">
        <v>296</v>
      </c>
      <c r="AA7" s="17" t="s">
        <v>136</v>
      </c>
      <c r="AB7" s="6" t="s">
        <v>323</v>
      </c>
      <c r="AC7" s="6" t="s">
        <v>136</v>
      </c>
      <c r="AD7" s="6" t="s">
        <v>136</v>
      </c>
      <c r="AE7" s="6" t="s">
        <v>136</v>
      </c>
      <c r="AF7" s="6" t="s">
        <v>136</v>
      </c>
      <c r="AG7" s="6" t="s">
        <v>365</v>
      </c>
      <c r="AH7" s="2">
        <f t="shared" si="15"/>
        <v>82</v>
      </c>
      <c r="AI7" s="2">
        <f t="shared" si="0"/>
        <v>9</v>
      </c>
      <c r="AJ7" s="2">
        <f t="shared" si="0"/>
        <v>18</v>
      </c>
      <c r="AK7" s="2">
        <f t="shared" si="0"/>
        <v>35</v>
      </c>
      <c r="AL7" s="2">
        <f t="shared" si="0"/>
        <v>22</v>
      </c>
      <c r="AM7" s="2">
        <f t="shared" si="0"/>
        <v>15</v>
      </c>
      <c r="AN7" s="2">
        <f t="shared" si="0"/>
        <v>11</v>
      </c>
      <c r="AO7" s="2">
        <f t="shared" si="0"/>
        <v>6</v>
      </c>
      <c r="AP7" s="2">
        <f t="shared" si="1"/>
        <v>5</v>
      </c>
      <c r="AQ7" s="2">
        <f t="shared" si="2"/>
        <v>135</v>
      </c>
      <c r="AR7" s="2">
        <f t="shared" si="3"/>
        <v>2</v>
      </c>
      <c r="AS7" s="2">
        <f t="shared" si="4"/>
        <v>2</v>
      </c>
      <c r="AT7" s="2">
        <f t="shared" si="5"/>
        <v>5</v>
      </c>
      <c r="AU7" s="2">
        <f t="shared" si="6"/>
        <v>18</v>
      </c>
      <c r="AV7" s="2">
        <f t="shared" si="7"/>
        <v>20</v>
      </c>
      <c r="AW7" s="2">
        <f t="shared" si="8"/>
        <v>6</v>
      </c>
      <c r="AX7" s="2">
        <f t="shared" si="9"/>
        <v>2</v>
      </c>
      <c r="AY7" s="2">
        <f t="shared" si="10"/>
        <v>27</v>
      </c>
      <c r="AZ7" s="2">
        <f t="shared" si="11"/>
        <v>2</v>
      </c>
      <c r="BA7" s="2">
        <f t="shared" si="12"/>
        <v>2</v>
      </c>
      <c r="BB7" s="2">
        <f t="shared" si="13"/>
        <v>2</v>
      </c>
      <c r="BC7" s="2">
        <f t="shared" si="14"/>
        <v>2</v>
      </c>
      <c r="BD7" s="2">
        <f t="shared" si="14"/>
        <v>21</v>
      </c>
    </row>
    <row r="8" spans="1:56" ht="81" customHeight="1">
      <c r="A8" s="13" t="s">
        <v>2</v>
      </c>
      <c r="B8" s="14" t="str">
        <f>VLOOKUP($H$2,$I:$AG,5,0)</f>
        <v>20th of the Succeeding Month and 30th after qtr Close</v>
      </c>
      <c r="C8" s="1"/>
      <c r="D8" s="1"/>
      <c r="E8" s="1"/>
      <c r="I8" s="6">
        <v>6</v>
      </c>
      <c r="J8" s="6" t="s">
        <v>25</v>
      </c>
      <c r="K8" s="6" t="s">
        <v>50</v>
      </c>
      <c r="L8" s="6" t="s">
        <v>79</v>
      </c>
      <c r="M8" s="6" t="s">
        <v>88</v>
      </c>
      <c r="N8" s="6" t="s">
        <v>111</v>
      </c>
      <c r="O8" s="6" t="s">
        <v>132</v>
      </c>
      <c r="P8" s="6" t="s">
        <v>154</v>
      </c>
      <c r="Q8" s="6" t="s">
        <v>181</v>
      </c>
      <c r="R8" s="7" t="s">
        <v>408</v>
      </c>
      <c r="S8" s="8" t="s">
        <v>403</v>
      </c>
      <c r="T8" s="9" t="s">
        <v>447</v>
      </c>
      <c r="U8" s="6" t="s">
        <v>136</v>
      </c>
      <c r="V8" s="6" t="s">
        <v>136</v>
      </c>
      <c r="W8" s="10" t="s">
        <v>246</v>
      </c>
      <c r="X8" s="6" t="s">
        <v>259</v>
      </c>
      <c r="Y8" s="6" t="s">
        <v>281</v>
      </c>
      <c r="Z8" s="6" t="s">
        <v>297</v>
      </c>
      <c r="AA8" s="11" t="s">
        <v>422</v>
      </c>
      <c r="AB8" s="6" t="s">
        <v>324</v>
      </c>
      <c r="AC8" s="6" t="s">
        <v>341</v>
      </c>
      <c r="AD8" s="6" t="s">
        <v>345</v>
      </c>
      <c r="AE8" s="6" t="s">
        <v>136</v>
      </c>
      <c r="AF8" s="6" t="s">
        <v>136</v>
      </c>
      <c r="AG8" s="6" t="s">
        <v>367</v>
      </c>
      <c r="AH8" s="2">
        <f t="shared" si="15"/>
        <v>41</v>
      </c>
      <c r="AI8" s="2">
        <f t="shared" si="0"/>
        <v>9</v>
      </c>
      <c r="AJ8" s="2">
        <f t="shared" si="0"/>
        <v>64</v>
      </c>
      <c r="AK8" s="2">
        <f t="shared" si="0"/>
        <v>20</v>
      </c>
      <c r="AL8" s="2">
        <f t="shared" si="0"/>
        <v>9</v>
      </c>
      <c r="AM8" s="2">
        <f t="shared" si="0"/>
        <v>7</v>
      </c>
      <c r="AN8" s="2">
        <f t="shared" si="0"/>
        <v>7</v>
      </c>
      <c r="AO8" s="2">
        <f t="shared" si="0"/>
        <v>6</v>
      </c>
      <c r="AP8" s="2">
        <f t="shared" si="1"/>
        <v>5</v>
      </c>
      <c r="AQ8" s="2">
        <f t="shared" si="2"/>
        <v>87</v>
      </c>
      <c r="AR8" s="2">
        <f t="shared" si="3"/>
        <v>2</v>
      </c>
      <c r="AS8" s="2">
        <f t="shared" si="4"/>
        <v>2</v>
      </c>
      <c r="AT8" s="2">
        <f t="shared" si="5"/>
        <v>25</v>
      </c>
      <c r="AU8" s="2">
        <f t="shared" si="6"/>
        <v>18</v>
      </c>
      <c r="AV8" s="2">
        <f t="shared" si="7"/>
        <v>35</v>
      </c>
      <c r="AW8" s="2">
        <f t="shared" si="8"/>
        <v>42</v>
      </c>
      <c r="AX8" s="2">
        <f t="shared" si="9"/>
        <v>6</v>
      </c>
      <c r="AY8" s="2">
        <f t="shared" si="10"/>
        <v>35</v>
      </c>
      <c r="AZ8" s="2">
        <f t="shared" si="11"/>
        <v>3</v>
      </c>
      <c r="BA8" s="2">
        <f t="shared" si="12"/>
        <v>57</v>
      </c>
      <c r="BB8" s="2">
        <f t="shared" si="13"/>
        <v>2</v>
      </c>
      <c r="BC8" s="2">
        <f t="shared" si="14"/>
        <v>2</v>
      </c>
      <c r="BD8" s="2">
        <f t="shared" si="14"/>
        <v>23</v>
      </c>
    </row>
    <row r="9" spans="1:56" ht="66.75" customHeight="1">
      <c r="A9" s="13" t="s">
        <v>4</v>
      </c>
      <c r="B9" s="14" t="str">
        <f>VLOOKUP($H$2,$I:$AG,6,0)</f>
        <v>20th of the Succeeding Month and 30th after qtr Close</v>
      </c>
      <c r="C9" s="1"/>
      <c r="D9" s="1"/>
      <c r="E9" s="1"/>
      <c r="I9" s="6">
        <v>7</v>
      </c>
      <c r="J9" s="6" t="s">
        <v>26</v>
      </c>
      <c r="K9" s="6" t="s">
        <v>49</v>
      </c>
      <c r="L9" s="6" t="s">
        <v>79</v>
      </c>
      <c r="M9" s="6" t="s">
        <v>89</v>
      </c>
      <c r="N9" s="6" t="s">
        <v>112</v>
      </c>
      <c r="O9" s="6" t="s">
        <v>133</v>
      </c>
      <c r="P9" s="6" t="s">
        <v>155</v>
      </c>
      <c r="Q9" s="6" t="s">
        <v>182</v>
      </c>
      <c r="R9" s="7" t="s">
        <v>404</v>
      </c>
      <c r="S9" s="18" t="s">
        <v>203</v>
      </c>
      <c r="T9" s="9" t="s">
        <v>440</v>
      </c>
      <c r="U9" s="6" t="s">
        <v>211</v>
      </c>
      <c r="V9" s="6" t="s">
        <v>230</v>
      </c>
      <c r="W9" s="10" t="s">
        <v>247</v>
      </c>
      <c r="X9" s="6" t="s">
        <v>260</v>
      </c>
      <c r="Y9" s="6" t="s">
        <v>280</v>
      </c>
      <c r="Z9" s="6" t="s">
        <v>298</v>
      </c>
      <c r="AA9" s="11" t="s">
        <v>419</v>
      </c>
      <c r="AB9" s="6" t="s">
        <v>325</v>
      </c>
      <c r="AC9" s="6" t="s">
        <v>136</v>
      </c>
      <c r="AD9" s="6" t="s">
        <v>136</v>
      </c>
      <c r="AE9" s="6" t="s">
        <v>136</v>
      </c>
      <c r="AF9" s="6" t="s">
        <v>136</v>
      </c>
      <c r="AG9" s="6" t="s">
        <v>368</v>
      </c>
      <c r="AH9" s="2">
        <f t="shared" si="15"/>
        <v>36</v>
      </c>
      <c r="AI9" s="2">
        <f t="shared" si="0"/>
        <v>9</v>
      </c>
      <c r="AJ9" s="2">
        <f t="shared" si="0"/>
        <v>51</v>
      </c>
      <c r="AK9" s="2">
        <f t="shared" si="0"/>
        <v>67</v>
      </c>
      <c r="AL9" s="2">
        <f t="shared" si="0"/>
        <v>26</v>
      </c>
      <c r="AM9" s="2">
        <f t="shared" si="0"/>
        <v>15</v>
      </c>
      <c r="AN9" s="2">
        <f t="shared" si="0"/>
        <v>20</v>
      </c>
      <c r="AO9" s="2">
        <f t="shared" si="0"/>
        <v>6</v>
      </c>
      <c r="AP9" s="2">
        <f t="shared" si="1"/>
        <v>49</v>
      </c>
      <c r="AQ9" s="2">
        <f t="shared" si="2"/>
        <v>122</v>
      </c>
      <c r="AR9" s="2">
        <f t="shared" si="3"/>
        <v>2</v>
      </c>
      <c r="AS9" s="2">
        <f t="shared" si="4"/>
        <v>2</v>
      </c>
      <c r="AT9" s="2">
        <f t="shared" si="5"/>
        <v>66</v>
      </c>
      <c r="AU9" s="2">
        <f t="shared" si="6"/>
        <v>47</v>
      </c>
      <c r="AV9" s="2">
        <f t="shared" si="7"/>
        <v>41</v>
      </c>
      <c r="AW9" s="2">
        <f t="shared" si="8"/>
        <v>73</v>
      </c>
      <c r="AX9" s="2">
        <f t="shared" si="9"/>
        <v>6</v>
      </c>
      <c r="AY9" s="2">
        <f t="shared" si="10"/>
        <v>19</v>
      </c>
      <c r="AZ9" s="2">
        <f t="shared" si="11"/>
        <v>2</v>
      </c>
      <c r="BA9" s="2">
        <f t="shared" si="12"/>
        <v>2</v>
      </c>
      <c r="BB9" s="2">
        <f t="shared" si="13"/>
        <v>2</v>
      </c>
      <c r="BC9" s="2">
        <f t="shared" si="14"/>
        <v>2</v>
      </c>
      <c r="BD9" s="2">
        <f t="shared" si="14"/>
        <v>20</v>
      </c>
    </row>
    <row r="10" spans="1:56" ht="39" customHeight="1">
      <c r="A10" s="13" t="s">
        <v>3</v>
      </c>
      <c r="B10" s="14" t="str">
        <f>VLOOKUP($H$2,$I:$AG,7,0)</f>
        <v>No Annual Return</v>
      </c>
      <c r="C10" s="1"/>
      <c r="D10" s="1"/>
      <c r="E10" s="1"/>
      <c r="I10" s="6">
        <v>8</v>
      </c>
      <c r="J10" s="6" t="s">
        <v>47</v>
      </c>
      <c r="K10" s="6" t="s">
        <v>77</v>
      </c>
      <c r="L10" s="6" t="s">
        <v>79</v>
      </c>
      <c r="M10" s="6" t="s">
        <v>108</v>
      </c>
      <c r="N10" s="6" t="s">
        <v>128</v>
      </c>
      <c r="O10" s="6" t="s">
        <v>136</v>
      </c>
      <c r="P10" s="6" t="s">
        <v>176</v>
      </c>
      <c r="Q10" s="6" t="s">
        <v>202</v>
      </c>
      <c r="R10" s="7" t="s">
        <v>404</v>
      </c>
      <c r="S10" s="8" t="s">
        <v>403</v>
      </c>
      <c r="T10" s="9" t="s">
        <v>445</v>
      </c>
      <c r="U10" s="6" t="s">
        <v>136</v>
      </c>
      <c r="V10" s="6" t="s">
        <v>136</v>
      </c>
      <c r="W10" s="15" t="s">
        <v>403</v>
      </c>
      <c r="X10" s="6" t="s">
        <v>277</v>
      </c>
      <c r="Y10" s="6" t="s">
        <v>293</v>
      </c>
      <c r="Z10" s="6" t="s">
        <v>321</v>
      </c>
      <c r="AA10" s="11" t="s">
        <v>421</v>
      </c>
      <c r="AB10" s="6" t="s">
        <v>340</v>
      </c>
      <c r="AC10" s="6" t="s">
        <v>341</v>
      </c>
      <c r="AD10" s="6" t="s">
        <v>353</v>
      </c>
      <c r="AE10" s="6" t="s">
        <v>136</v>
      </c>
      <c r="AF10" s="6" t="s">
        <v>136</v>
      </c>
      <c r="AG10" s="6" t="s">
        <v>390</v>
      </c>
      <c r="AH10" s="2">
        <f t="shared" si="15"/>
        <v>33</v>
      </c>
      <c r="AI10" s="2">
        <f t="shared" si="0"/>
        <v>9</v>
      </c>
      <c r="AJ10" s="2">
        <f t="shared" si="0"/>
        <v>121</v>
      </c>
      <c r="AK10" s="2">
        <f t="shared" si="0"/>
        <v>46</v>
      </c>
      <c r="AL10" s="2">
        <f t="shared" si="0"/>
        <v>2</v>
      </c>
      <c r="AM10" s="2">
        <f t="shared" si="0"/>
        <v>8</v>
      </c>
      <c r="AN10" s="2">
        <f t="shared" si="0"/>
        <v>6</v>
      </c>
      <c r="AO10" s="2">
        <f t="shared" si="0"/>
        <v>6</v>
      </c>
      <c r="AP10" s="2">
        <f t="shared" si="1"/>
        <v>5</v>
      </c>
      <c r="AQ10" s="2">
        <f t="shared" si="2"/>
        <v>133</v>
      </c>
      <c r="AR10" s="2">
        <f t="shared" si="3"/>
        <v>2</v>
      </c>
      <c r="AS10" s="2">
        <f t="shared" si="4"/>
        <v>2</v>
      </c>
      <c r="AT10" s="2">
        <f t="shared" si="5"/>
        <v>5</v>
      </c>
      <c r="AU10" s="2">
        <f t="shared" si="6"/>
        <v>120</v>
      </c>
      <c r="AV10" s="2">
        <f t="shared" si="7"/>
        <v>41</v>
      </c>
      <c r="AW10" s="2">
        <f t="shared" si="8"/>
        <v>11</v>
      </c>
      <c r="AX10" s="2">
        <f t="shared" si="9"/>
        <v>6</v>
      </c>
      <c r="AY10" s="2">
        <f t="shared" si="10"/>
        <v>81</v>
      </c>
      <c r="AZ10" s="2">
        <f t="shared" si="11"/>
        <v>3</v>
      </c>
      <c r="BA10" s="2">
        <f t="shared" si="12"/>
        <v>40</v>
      </c>
      <c r="BB10" s="2">
        <f t="shared" si="13"/>
        <v>2</v>
      </c>
      <c r="BC10" s="2">
        <f t="shared" si="14"/>
        <v>2</v>
      </c>
      <c r="BD10" s="2">
        <f t="shared" si="14"/>
        <v>83</v>
      </c>
    </row>
    <row r="11" spans="1:56" ht="24.75" customHeight="1">
      <c r="A11" s="13" t="s">
        <v>5</v>
      </c>
      <c r="B11" s="14" t="str">
        <f>VLOOKUP($H$2,$I:$AG,8,0)</f>
        <v>Form Vat 200</v>
      </c>
      <c r="C11" s="1"/>
      <c r="D11" s="1"/>
      <c r="E11" s="1"/>
      <c r="I11" s="6">
        <v>9</v>
      </c>
      <c r="J11" s="6" t="s">
        <v>27</v>
      </c>
      <c r="K11" s="6" t="s">
        <v>54</v>
      </c>
      <c r="L11" s="6" t="s">
        <v>78</v>
      </c>
      <c r="M11" s="6" t="s">
        <v>90</v>
      </c>
      <c r="N11" s="6" t="s">
        <v>113</v>
      </c>
      <c r="O11" s="6" t="s">
        <v>134</v>
      </c>
      <c r="P11" s="6" t="s">
        <v>156</v>
      </c>
      <c r="Q11" s="6" t="s">
        <v>183</v>
      </c>
      <c r="R11" s="7" t="s">
        <v>410</v>
      </c>
      <c r="S11" s="8" t="s">
        <v>403</v>
      </c>
      <c r="T11" s="9" t="s">
        <v>442</v>
      </c>
      <c r="U11" s="6" t="s">
        <v>212</v>
      </c>
      <c r="V11" s="6" t="s">
        <v>231</v>
      </c>
      <c r="W11" s="15" t="s">
        <v>414</v>
      </c>
      <c r="X11" s="6" t="s">
        <v>261</v>
      </c>
      <c r="Y11" s="6" t="s">
        <v>281</v>
      </c>
      <c r="Z11" s="6" t="s">
        <v>299</v>
      </c>
      <c r="AA11" s="11" t="s">
        <v>419</v>
      </c>
      <c r="AB11" s="6" t="s">
        <v>326</v>
      </c>
      <c r="AC11" s="6" t="s">
        <v>341</v>
      </c>
      <c r="AD11" s="6" t="s">
        <v>344</v>
      </c>
      <c r="AE11" s="6" t="s">
        <v>341</v>
      </c>
      <c r="AF11" s="6" t="s">
        <v>355</v>
      </c>
      <c r="AG11" s="6" t="s">
        <v>369</v>
      </c>
      <c r="AH11" s="2">
        <f t="shared" si="15"/>
        <v>37</v>
      </c>
      <c r="AI11" s="2">
        <f t="shared" si="0"/>
        <v>7</v>
      </c>
      <c r="AJ11" s="2">
        <f t="shared" si="0"/>
        <v>28</v>
      </c>
      <c r="AK11" s="2">
        <f t="shared" si="0"/>
        <v>212</v>
      </c>
      <c r="AL11" s="2">
        <f t="shared" si="0"/>
        <v>71</v>
      </c>
      <c r="AM11" s="2">
        <f t="shared" si="0"/>
        <v>31</v>
      </c>
      <c r="AN11" s="2">
        <f t="shared" si="0"/>
        <v>8</v>
      </c>
      <c r="AO11" s="2">
        <f t="shared" si="0"/>
        <v>6</v>
      </c>
      <c r="AP11" s="2">
        <f t="shared" si="1"/>
        <v>5</v>
      </c>
      <c r="AQ11" s="2">
        <f t="shared" si="2"/>
        <v>133</v>
      </c>
      <c r="AR11" s="2">
        <f t="shared" si="3"/>
        <v>8</v>
      </c>
      <c r="AS11" s="2">
        <f t="shared" si="4"/>
        <v>8</v>
      </c>
      <c r="AT11" s="2">
        <f t="shared" si="5"/>
        <v>5</v>
      </c>
      <c r="AU11" s="2">
        <f t="shared" si="6"/>
        <v>18</v>
      </c>
      <c r="AV11" s="2">
        <f t="shared" si="7"/>
        <v>35</v>
      </c>
      <c r="AW11" s="2">
        <f t="shared" si="8"/>
        <v>8</v>
      </c>
      <c r="AX11" s="2">
        <f t="shared" si="9"/>
        <v>6</v>
      </c>
      <c r="AY11" s="2">
        <f t="shared" si="10"/>
        <v>5</v>
      </c>
      <c r="AZ11" s="2">
        <f t="shared" si="11"/>
        <v>3</v>
      </c>
      <c r="BA11" s="2">
        <f t="shared" si="12"/>
        <v>24</v>
      </c>
      <c r="BB11" s="2">
        <f t="shared" si="13"/>
        <v>3</v>
      </c>
      <c r="BC11" s="2">
        <f t="shared" si="14"/>
        <v>24</v>
      </c>
      <c r="BD11" s="2">
        <f t="shared" si="14"/>
        <v>18</v>
      </c>
    </row>
    <row r="12" spans="1:56" ht="24.75" customHeight="1">
      <c r="A12" s="13" t="s">
        <v>6</v>
      </c>
      <c r="B12" s="14" t="str">
        <f>VLOOKUP($H$2,$I:$AG,9,0)</f>
        <v>No Specific form</v>
      </c>
      <c r="C12" s="1"/>
      <c r="D12" s="1"/>
      <c r="E12" s="1"/>
      <c r="I12" s="6">
        <v>10</v>
      </c>
      <c r="J12" s="6" t="s">
        <v>28</v>
      </c>
      <c r="K12" s="6" t="s">
        <v>55</v>
      </c>
      <c r="L12" s="6" t="s">
        <v>79</v>
      </c>
      <c r="M12" s="6" t="s">
        <v>91</v>
      </c>
      <c r="N12" s="6" t="s">
        <v>114</v>
      </c>
      <c r="O12" s="6" t="s">
        <v>135</v>
      </c>
      <c r="P12" s="6" t="s">
        <v>157</v>
      </c>
      <c r="Q12" s="6" t="s">
        <v>184</v>
      </c>
      <c r="R12" s="7" t="s">
        <v>406</v>
      </c>
      <c r="S12" s="18" t="s">
        <v>204</v>
      </c>
      <c r="T12" s="12" t="s">
        <v>136</v>
      </c>
      <c r="U12" s="6" t="s">
        <v>136</v>
      </c>
      <c r="V12" s="6" t="s">
        <v>136</v>
      </c>
      <c r="W12" s="10" t="s">
        <v>248</v>
      </c>
      <c r="X12" s="6" t="s">
        <v>262</v>
      </c>
      <c r="Y12" s="6" t="s">
        <v>114</v>
      </c>
      <c r="Z12" s="6" t="s">
        <v>300</v>
      </c>
      <c r="AA12" s="11" t="s">
        <v>419</v>
      </c>
      <c r="AB12" s="6" t="s">
        <v>327</v>
      </c>
      <c r="AC12" s="6" t="s">
        <v>136</v>
      </c>
      <c r="AD12" s="6" t="s">
        <v>136</v>
      </c>
      <c r="AE12" s="6" t="s">
        <v>136</v>
      </c>
      <c r="AF12" s="6" t="s">
        <v>136</v>
      </c>
      <c r="AG12" s="6" t="s">
        <v>370</v>
      </c>
      <c r="AH12" s="2">
        <f t="shared" si="15"/>
        <v>35</v>
      </c>
      <c r="AI12" s="2">
        <f t="shared" si="0"/>
        <v>9</v>
      </c>
      <c r="AJ12" s="2">
        <f t="shared" si="0"/>
        <v>102</v>
      </c>
      <c r="AK12" s="2">
        <f t="shared" si="0"/>
        <v>63</v>
      </c>
      <c r="AL12" s="2">
        <f t="shared" si="0"/>
        <v>45</v>
      </c>
      <c r="AM12" s="2">
        <f t="shared" si="0"/>
        <v>6</v>
      </c>
      <c r="AN12" s="2">
        <f t="shared" si="0"/>
        <v>25</v>
      </c>
      <c r="AO12" s="2">
        <f t="shared" si="0"/>
        <v>7</v>
      </c>
      <c r="AP12" s="2">
        <f t="shared" si="1"/>
        <v>56</v>
      </c>
      <c r="AQ12" s="2">
        <f t="shared" si="2"/>
        <v>2</v>
      </c>
      <c r="AR12" s="2">
        <f t="shared" si="3"/>
        <v>2</v>
      </c>
      <c r="AS12" s="2">
        <f t="shared" si="4"/>
        <v>2</v>
      </c>
      <c r="AT12" s="2">
        <f t="shared" si="5"/>
        <v>31</v>
      </c>
      <c r="AU12" s="2">
        <f t="shared" si="6"/>
        <v>83</v>
      </c>
      <c r="AV12" s="2">
        <f t="shared" si="7"/>
        <v>63</v>
      </c>
      <c r="AW12" s="2">
        <f t="shared" si="8"/>
        <v>48</v>
      </c>
      <c r="AX12" s="2">
        <f t="shared" si="9"/>
        <v>6</v>
      </c>
      <c r="AY12" s="2">
        <f t="shared" si="10"/>
        <v>78</v>
      </c>
      <c r="AZ12" s="2">
        <f t="shared" si="11"/>
        <v>2</v>
      </c>
      <c r="BA12" s="2">
        <f t="shared" si="12"/>
        <v>2</v>
      </c>
      <c r="BB12" s="2">
        <f t="shared" si="13"/>
        <v>2</v>
      </c>
      <c r="BC12" s="2">
        <f t="shared" si="14"/>
        <v>2</v>
      </c>
      <c r="BD12" s="2">
        <f t="shared" si="14"/>
        <v>109</v>
      </c>
    </row>
    <row r="13" spans="1:56" ht="30.75" customHeight="1">
      <c r="A13" s="13" t="s">
        <v>7</v>
      </c>
      <c r="B13" s="14" t="str">
        <f>VLOOKUP($H$2,$I:$AG,10,0)</f>
        <v>14.50%</v>
      </c>
      <c r="C13" s="1"/>
      <c r="D13" s="1"/>
      <c r="E13" s="1"/>
      <c r="I13" s="6">
        <v>11</v>
      </c>
      <c r="J13" s="6" t="s">
        <v>45</v>
      </c>
      <c r="K13" s="6" t="s">
        <v>75</v>
      </c>
      <c r="L13" s="6" t="s">
        <v>83</v>
      </c>
      <c r="M13" s="6" t="s">
        <v>106</v>
      </c>
      <c r="N13" s="6" t="s">
        <v>126</v>
      </c>
      <c r="O13" s="6" t="s">
        <v>148</v>
      </c>
      <c r="P13" s="6" t="s">
        <v>174</v>
      </c>
      <c r="Q13" s="6" t="s">
        <v>200</v>
      </c>
      <c r="R13" s="7" t="s">
        <v>407</v>
      </c>
      <c r="S13" s="8" t="s">
        <v>403</v>
      </c>
      <c r="T13" s="12" t="s">
        <v>136</v>
      </c>
      <c r="U13" s="6" t="s">
        <v>226</v>
      </c>
      <c r="V13" s="6" t="s">
        <v>226</v>
      </c>
      <c r="W13" s="10" t="s">
        <v>256</v>
      </c>
      <c r="X13" s="6" t="s">
        <v>276</v>
      </c>
      <c r="Y13" s="6" t="s">
        <v>292</v>
      </c>
      <c r="Z13" s="6" t="s">
        <v>319</v>
      </c>
      <c r="AA13" s="17" t="s">
        <v>136</v>
      </c>
      <c r="AB13" s="6" t="s">
        <v>276</v>
      </c>
      <c r="AC13" s="6" t="s">
        <v>136</v>
      </c>
      <c r="AD13" s="6" t="s">
        <v>136</v>
      </c>
      <c r="AE13" s="6" t="s">
        <v>136</v>
      </c>
      <c r="AF13" s="6" t="s">
        <v>136</v>
      </c>
      <c r="AG13" s="6" t="s">
        <v>388</v>
      </c>
      <c r="AH13" s="2">
        <f t="shared" si="15"/>
        <v>46</v>
      </c>
      <c r="AI13" s="2">
        <f t="shared" si="0"/>
        <v>102</v>
      </c>
      <c r="AJ13" s="2">
        <f t="shared" si="0"/>
        <v>44</v>
      </c>
      <c r="AK13" s="2">
        <f t="shared" si="0"/>
        <v>74</v>
      </c>
      <c r="AL13" s="2">
        <f t="shared" si="0"/>
        <v>24</v>
      </c>
      <c r="AM13" s="2">
        <f t="shared" si="0"/>
        <v>6</v>
      </c>
      <c r="AN13" s="2">
        <f t="shared" si="0"/>
        <v>6</v>
      </c>
      <c r="AO13" s="2">
        <f t="shared" si="0"/>
        <v>6</v>
      </c>
      <c r="AP13" s="2">
        <f t="shared" si="1"/>
        <v>5</v>
      </c>
      <c r="AQ13" s="2">
        <f t="shared" si="2"/>
        <v>2</v>
      </c>
      <c r="AR13" s="2">
        <f t="shared" si="3"/>
        <v>13</v>
      </c>
      <c r="AS13" s="2">
        <f t="shared" si="4"/>
        <v>13</v>
      </c>
      <c r="AT13" s="2">
        <f t="shared" si="5"/>
        <v>61</v>
      </c>
      <c r="AU13" s="2">
        <f t="shared" si="6"/>
        <v>43</v>
      </c>
      <c r="AV13" s="2">
        <f t="shared" si="7"/>
        <v>42</v>
      </c>
      <c r="AW13" s="2">
        <f t="shared" si="8"/>
        <v>8</v>
      </c>
      <c r="AX13" s="2">
        <f t="shared" si="9"/>
        <v>2</v>
      </c>
      <c r="AY13" s="2">
        <f t="shared" si="10"/>
        <v>43</v>
      </c>
      <c r="AZ13" s="2">
        <f t="shared" si="11"/>
        <v>2</v>
      </c>
      <c r="BA13" s="2">
        <f t="shared" si="12"/>
        <v>2</v>
      </c>
      <c r="BB13" s="2">
        <f t="shared" si="13"/>
        <v>2</v>
      </c>
      <c r="BC13" s="2">
        <f t="shared" si="14"/>
        <v>2</v>
      </c>
      <c r="BD13" s="2">
        <f t="shared" si="14"/>
        <v>37</v>
      </c>
    </row>
    <row r="14" spans="1:56" ht="24.75" customHeight="1">
      <c r="A14" s="13" t="s">
        <v>8</v>
      </c>
      <c r="B14" s="14" t="str">
        <f>VLOOKUP($H$2,$I:$AG,11,0)</f>
        <v>5.00%</v>
      </c>
      <c r="C14" s="1"/>
      <c r="D14" s="1"/>
      <c r="E14" s="1"/>
      <c r="I14" s="6">
        <v>12</v>
      </c>
      <c r="J14" s="6" t="s">
        <v>46</v>
      </c>
      <c r="K14" s="6" t="s">
        <v>76</v>
      </c>
      <c r="L14" s="6" t="s">
        <v>79</v>
      </c>
      <c r="M14" s="6" t="s">
        <v>107</v>
      </c>
      <c r="N14" s="6" t="s">
        <v>127</v>
      </c>
      <c r="O14" s="6" t="s">
        <v>149</v>
      </c>
      <c r="P14" s="6" t="s">
        <v>175</v>
      </c>
      <c r="Q14" s="6" t="s">
        <v>201</v>
      </c>
      <c r="R14" s="7" t="s">
        <v>402</v>
      </c>
      <c r="S14" s="8" t="s">
        <v>403</v>
      </c>
      <c r="T14" s="9" t="s">
        <v>457</v>
      </c>
      <c r="U14" s="6" t="s">
        <v>227</v>
      </c>
      <c r="V14" s="6" t="s">
        <v>242</v>
      </c>
      <c r="W14" s="15" t="s">
        <v>418</v>
      </c>
      <c r="X14" s="6" t="s">
        <v>114</v>
      </c>
      <c r="Y14" s="6" t="s">
        <v>114</v>
      </c>
      <c r="Z14" s="6" t="s">
        <v>320</v>
      </c>
      <c r="AA14" s="17" t="s">
        <v>136</v>
      </c>
      <c r="AB14" s="6" t="s">
        <v>114</v>
      </c>
      <c r="AC14" s="6" t="s">
        <v>341</v>
      </c>
      <c r="AD14" s="6" t="s">
        <v>351</v>
      </c>
      <c r="AE14" s="6" t="s">
        <v>136</v>
      </c>
      <c r="AF14" s="6" t="s">
        <v>136</v>
      </c>
      <c r="AG14" s="6" t="s">
        <v>389</v>
      </c>
      <c r="AH14" s="2">
        <f t="shared" si="15"/>
        <v>45</v>
      </c>
      <c r="AI14" s="2">
        <f t="shared" si="0"/>
        <v>9</v>
      </c>
      <c r="AJ14" s="2">
        <f t="shared" si="0"/>
        <v>47</v>
      </c>
      <c r="AK14" s="2">
        <f t="shared" si="0"/>
        <v>44</v>
      </c>
      <c r="AL14" s="2">
        <f t="shared" si="0"/>
        <v>90</v>
      </c>
      <c r="AM14" s="2">
        <f t="shared" si="0"/>
        <v>7</v>
      </c>
      <c r="AN14" s="2">
        <f t="shared" si="0"/>
        <v>6</v>
      </c>
      <c r="AO14" s="2">
        <f t="shared" si="0"/>
        <v>6</v>
      </c>
      <c r="AP14" s="2">
        <f t="shared" si="1"/>
        <v>5</v>
      </c>
      <c r="AQ14" s="2">
        <f t="shared" si="2"/>
        <v>90</v>
      </c>
      <c r="AR14" s="2">
        <f t="shared" si="3"/>
        <v>6</v>
      </c>
      <c r="AS14" s="2">
        <f t="shared" si="4"/>
        <v>6</v>
      </c>
      <c r="AT14" s="2">
        <f t="shared" si="5"/>
        <v>6</v>
      </c>
      <c r="AU14" s="2">
        <f t="shared" si="6"/>
        <v>63</v>
      </c>
      <c r="AV14" s="2">
        <f t="shared" si="7"/>
        <v>63</v>
      </c>
      <c r="AW14" s="2">
        <f t="shared" si="8"/>
        <v>10</v>
      </c>
      <c r="AX14" s="2">
        <f t="shared" si="9"/>
        <v>2</v>
      </c>
      <c r="AY14" s="2">
        <f t="shared" si="10"/>
        <v>63</v>
      </c>
      <c r="AZ14" s="2">
        <f t="shared" si="11"/>
        <v>3</v>
      </c>
      <c r="BA14" s="2">
        <f t="shared" si="12"/>
        <v>68</v>
      </c>
      <c r="BB14" s="2">
        <f t="shared" si="13"/>
        <v>2</v>
      </c>
      <c r="BC14" s="2">
        <f t="shared" si="14"/>
        <v>2</v>
      </c>
      <c r="BD14" s="2">
        <f t="shared" si="14"/>
        <v>86</v>
      </c>
    </row>
    <row r="15" spans="1:56" ht="62.25" customHeight="1">
      <c r="A15" s="13" t="s">
        <v>9</v>
      </c>
      <c r="B15" s="14" t="str">
        <f>VLOOKUP($H$2,$I:$AG,12,0)</f>
        <v>(if GTO is &gt; Rs 50 Lacs), Time limit for Audit is 31st December and Due date of filing Report is 31st December</v>
      </c>
      <c r="C15" s="1"/>
      <c r="D15" s="1"/>
      <c r="E15" s="1"/>
      <c r="I15" s="6">
        <v>13</v>
      </c>
      <c r="J15" s="6" t="s">
        <v>29</v>
      </c>
      <c r="K15" s="6" t="s">
        <v>56</v>
      </c>
      <c r="L15" s="6" t="s">
        <v>438</v>
      </c>
      <c r="M15" s="6" t="s">
        <v>86</v>
      </c>
      <c r="N15" s="6" t="s">
        <v>115</v>
      </c>
      <c r="O15" s="6" t="s">
        <v>130</v>
      </c>
      <c r="P15" s="6" t="s">
        <v>158</v>
      </c>
      <c r="Q15" s="6" t="s">
        <v>185</v>
      </c>
      <c r="R15" s="7" t="s">
        <v>470</v>
      </c>
      <c r="S15" s="8" t="s">
        <v>403</v>
      </c>
      <c r="T15" s="12" t="s">
        <v>439</v>
      </c>
      <c r="U15" s="6" t="s">
        <v>233</v>
      </c>
      <c r="V15" s="6" t="s">
        <v>232</v>
      </c>
      <c r="W15" s="15" t="s">
        <v>411</v>
      </c>
      <c r="X15" s="6" t="s">
        <v>263</v>
      </c>
      <c r="Y15" s="6" t="s">
        <v>282</v>
      </c>
      <c r="Z15" s="6" t="s">
        <v>301</v>
      </c>
      <c r="AA15" s="11" t="s">
        <v>421</v>
      </c>
      <c r="AB15" s="6" t="s">
        <v>328</v>
      </c>
      <c r="AC15" s="6" t="s">
        <v>136</v>
      </c>
      <c r="AD15" s="6" t="s">
        <v>136</v>
      </c>
      <c r="AE15" s="6" t="s">
        <v>136</v>
      </c>
      <c r="AF15" s="6" t="s">
        <v>136</v>
      </c>
      <c r="AG15" s="6" t="s">
        <v>371</v>
      </c>
      <c r="AH15" s="2">
        <f t="shared" si="15"/>
        <v>39</v>
      </c>
      <c r="AI15" s="2">
        <f t="shared" si="0"/>
        <v>41</v>
      </c>
      <c r="AJ15" s="2">
        <f t="shared" si="0"/>
        <v>28</v>
      </c>
      <c r="AK15" s="2">
        <f t="shared" si="0"/>
        <v>50</v>
      </c>
      <c r="AL15" s="2">
        <f t="shared" si="0"/>
        <v>8</v>
      </c>
      <c r="AM15" s="2">
        <f t="shared" si="0"/>
        <v>34</v>
      </c>
      <c r="AN15" s="2">
        <f t="shared" si="0"/>
        <v>8</v>
      </c>
      <c r="AO15" s="2">
        <f t="shared" si="0"/>
        <v>59</v>
      </c>
      <c r="AP15" s="2">
        <f t="shared" si="1"/>
        <v>5</v>
      </c>
      <c r="AQ15" s="2">
        <f t="shared" si="2"/>
        <v>117</v>
      </c>
      <c r="AR15" s="2">
        <f t="shared" si="3"/>
        <v>10</v>
      </c>
      <c r="AS15" s="2">
        <f t="shared" si="4"/>
        <v>10</v>
      </c>
      <c r="AT15" s="2">
        <f t="shared" si="5"/>
        <v>5</v>
      </c>
      <c r="AU15" s="2">
        <f t="shared" si="6"/>
        <v>29</v>
      </c>
      <c r="AV15" s="2">
        <f t="shared" si="7"/>
        <v>30</v>
      </c>
      <c r="AW15" s="2">
        <f t="shared" si="8"/>
        <v>8</v>
      </c>
      <c r="AX15" s="2">
        <f t="shared" si="9"/>
        <v>6</v>
      </c>
      <c r="AY15" s="2">
        <f t="shared" si="10"/>
        <v>52</v>
      </c>
      <c r="AZ15" s="2">
        <f t="shared" si="11"/>
        <v>2</v>
      </c>
      <c r="BA15" s="2">
        <f t="shared" si="12"/>
        <v>2</v>
      </c>
      <c r="BB15" s="2">
        <f t="shared" si="13"/>
        <v>2</v>
      </c>
      <c r="BC15" s="2">
        <f t="shared" si="14"/>
        <v>2</v>
      </c>
      <c r="BD15" s="2">
        <f t="shared" si="14"/>
        <v>18</v>
      </c>
    </row>
    <row r="16" spans="1:56" ht="32.25" customHeight="1">
      <c r="A16" s="13" t="s">
        <v>10</v>
      </c>
      <c r="B16" s="14" t="str">
        <f>VLOOKUP($H$2,$I:$AG,13,0)</f>
        <v>WayWill form- X 600</v>
      </c>
      <c r="C16" s="1"/>
      <c r="D16" s="1"/>
      <c r="E16" s="1"/>
      <c r="I16" s="6">
        <v>14</v>
      </c>
      <c r="J16" s="6" t="s">
        <v>30</v>
      </c>
      <c r="K16" s="6" t="s">
        <v>57</v>
      </c>
      <c r="L16" s="6" t="s">
        <v>78</v>
      </c>
      <c r="M16" s="6" t="s">
        <v>92</v>
      </c>
      <c r="N16" s="6" t="s">
        <v>116</v>
      </c>
      <c r="O16" s="6" t="s">
        <v>136</v>
      </c>
      <c r="P16" s="6" t="s">
        <v>159</v>
      </c>
      <c r="Q16" s="6" t="s">
        <v>186</v>
      </c>
      <c r="R16" s="7" t="s">
        <v>409</v>
      </c>
      <c r="S16" s="8" t="s">
        <v>413</v>
      </c>
      <c r="T16" s="9" t="s">
        <v>443</v>
      </c>
      <c r="U16" s="6" t="s">
        <v>213</v>
      </c>
      <c r="V16" s="6" t="s">
        <v>213</v>
      </c>
      <c r="W16" s="19" t="s">
        <v>249</v>
      </c>
      <c r="X16" s="6" t="s">
        <v>264</v>
      </c>
      <c r="Y16" s="6" t="s">
        <v>283</v>
      </c>
      <c r="Z16" s="6" t="s">
        <v>302</v>
      </c>
      <c r="AA16" s="11" t="s">
        <v>420</v>
      </c>
      <c r="AB16" s="6" t="s">
        <v>136</v>
      </c>
      <c r="AC16" s="6" t="s">
        <v>341</v>
      </c>
      <c r="AD16" s="6" t="s">
        <v>87</v>
      </c>
      <c r="AE16" s="6" t="s">
        <v>341</v>
      </c>
      <c r="AF16" s="6" t="s">
        <v>356</v>
      </c>
      <c r="AG16" s="6" t="s">
        <v>372</v>
      </c>
      <c r="AH16" s="2">
        <f t="shared" si="15"/>
        <v>39</v>
      </c>
      <c r="AI16" s="2">
        <f t="shared" si="0"/>
        <v>7</v>
      </c>
      <c r="AJ16" s="2">
        <f t="shared" si="0"/>
        <v>55</v>
      </c>
      <c r="AK16" s="2">
        <f t="shared" si="0"/>
        <v>40</v>
      </c>
      <c r="AL16" s="2">
        <f t="shared" si="0"/>
        <v>2</v>
      </c>
      <c r="AM16" s="2">
        <f t="shared" si="0"/>
        <v>12</v>
      </c>
      <c r="AN16" s="2">
        <f t="shared" si="0"/>
        <v>31</v>
      </c>
      <c r="AO16" s="2">
        <f t="shared" si="0"/>
        <v>6</v>
      </c>
      <c r="AP16" s="2">
        <f t="shared" si="1"/>
        <v>5</v>
      </c>
      <c r="AQ16" s="2">
        <f t="shared" si="2"/>
        <v>119</v>
      </c>
      <c r="AR16" s="2">
        <f t="shared" si="3"/>
        <v>7</v>
      </c>
      <c r="AS16" s="2">
        <f t="shared" si="4"/>
        <v>7</v>
      </c>
      <c r="AT16" s="2">
        <f t="shared" si="5"/>
        <v>3</v>
      </c>
      <c r="AU16" s="2">
        <f t="shared" si="6"/>
        <v>50</v>
      </c>
      <c r="AV16" s="2">
        <f t="shared" si="7"/>
        <v>41</v>
      </c>
      <c r="AW16" s="2">
        <f t="shared" si="8"/>
        <v>8</v>
      </c>
      <c r="AX16" s="2">
        <f t="shared" si="9"/>
        <v>6</v>
      </c>
      <c r="AY16" s="2">
        <f t="shared" si="10"/>
        <v>2</v>
      </c>
      <c r="AZ16" s="2">
        <f t="shared" si="11"/>
        <v>3</v>
      </c>
      <c r="BA16" s="2">
        <f t="shared" si="12"/>
        <v>18</v>
      </c>
      <c r="BB16" s="2">
        <f t="shared" si="13"/>
        <v>3</v>
      </c>
      <c r="BC16" s="2">
        <f t="shared" si="14"/>
        <v>24</v>
      </c>
      <c r="BD16" s="2">
        <f t="shared" si="14"/>
        <v>24</v>
      </c>
    </row>
    <row r="17" spans="1:56" ht="24.75" customHeight="1">
      <c r="A17" s="13" t="s">
        <v>11</v>
      </c>
      <c r="B17" s="14" t="str">
        <f>VLOOKUP($H$2,$I:$AG,14,0)</f>
        <v>WayWill form- X 600</v>
      </c>
      <c r="C17" s="1"/>
      <c r="D17" s="1"/>
      <c r="E17" s="1"/>
      <c r="I17" s="6">
        <v>15</v>
      </c>
      <c r="J17" s="6" t="s">
        <v>31</v>
      </c>
      <c r="K17" s="6" t="s">
        <v>58</v>
      </c>
      <c r="L17" s="6" t="s">
        <v>78</v>
      </c>
      <c r="M17" s="6" t="s">
        <v>93</v>
      </c>
      <c r="N17" s="6" t="s">
        <v>93</v>
      </c>
      <c r="O17" s="6" t="s">
        <v>137</v>
      </c>
      <c r="P17" s="6" t="s">
        <v>160</v>
      </c>
      <c r="Q17" s="6" t="s">
        <v>187</v>
      </c>
      <c r="R17" s="7" t="s">
        <v>409</v>
      </c>
      <c r="S17" s="8" t="s">
        <v>403</v>
      </c>
      <c r="T17" s="9" t="s">
        <v>448</v>
      </c>
      <c r="U17" s="6" t="s">
        <v>214</v>
      </c>
      <c r="V17" s="6" t="s">
        <v>234</v>
      </c>
      <c r="W17" s="10" t="s">
        <v>250</v>
      </c>
      <c r="X17" s="6" t="s">
        <v>265</v>
      </c>
      <c r="Y17" s="6" t="s">
        <v>284</v>
      </c>
      <c r="Z17" s="6" t="s">
        <v>303</v>
      </c>
      <c r="AA17" s="11" t="s">
        <v>420</v>
      </c>
      <c r="AB17" s="6" t="s">
        <v>326</v>
      </c>
      <c r="AC17" s="6" t="s">
        <v>136</v>
      </c>
      <c r="AD17" s="6" t="s">
        <v>136</v>
      </c>
      <c r="AE17" s="6" t="s">
        <v>341</v>
      </c>
      <c r="AF17" s="6" t="s">
        <v>357</v>
      </c>
      <c r="AG17" s="6" t="s">
        <v>373</v>
      </c>
      <c r="AH17" s="2">
        <f t="shared" si="15"/>
        <v>35</v>
      </c>
      <c r="AI17" s="2">
        <f t="shared" si="0"/>
        <v>7</v>
      </c>
      <c r="AJ17" s="2">
        <f t="shared" si="0"/>
        <v>57</v>
      </c>
      <c r="AK17" s="2">
        <f t="shared" si="0"/>
        <v>57</v>
      </c>
      <c r="AL17" s="2">
        <f t="shared" si="0"/>
        <v>11</v>
      </c>
      <c r="AM17" s="2">
        <f t="shared" si="0"/>
        <v>13</v>
      </c>
      <c r="AN17" s="2">
        <f t="shared" si="0"/>
        <v>6</v>
      </c>
      <c r="AO17" s="2">
        <f t="shared" si="0"/>
        <v>6</v>
      </c>
      <c r="AP17" s="2">
        <f t="shared" si="1"/>
        <v>5</v>
      </c>
      <c r="AQ17" s="2">
        <f t="shared" si="2"/>
        <v>127</v>
      </c>
      <c r="AR17" s="2">
        <f t="shared" si="3"/>
        <v>7</v>
      </c>
      <c r="AS17" s="2">
        <f t="shared" si="4"/>
        <v>9</v>
      </c>
      <c r="AT17" s="2">
        <f t="shared" si="5"/>
        <v>64</v>
      </c>
      <c r="AU17" s="2">
        <f t="shared" si="6"/>
        <v>17</v>
      </c>
      <c r="AV17" s="2">
        <f t="shared" si="7"/>
        <v>31</v>
      </c>
      <c r="AW17" s="2">
        <f t="shared" si="8"/>
        <v>8</v>
      </c>
      <c r="AX17" s="2">
        <f t="shared" si="9"/>
        <v>6</v>
      </c>
      <c r="AY17" s="2">
        <f t="shared" si="10"/>
        <v>5</v>
      </c>
      <c r="AZ17" s="2">
        <f t="shared" si="11"/>
        <v>2</v>
      </c>
      <c r="BA17" s="2">
        <f t="shared" si="12"/>
        <v>2</v>
      </c>
      <c r="BB17" s="2">
        <f t="shared" si="13"/>
        <v>3</v>
      </c>
      <c r="BC17" s="2">
        <f t="shared" si="14"/>
        <v>11</v>
      </c>
      <c r="BD17" s="2">
        <f t="shared" si="14"/>
        <v>18</v>
      </c>
    </row>
    <row r="18" spans="1:56" ht="15">
      <c r="A18" s="13" t="s">
        <v>12</v>
      </c>
      <c r="B18" s="14" t="str">
        <f>VLOOKUP($H$2,$I:$AG,15,0)</f>
        <v>5% of 70% Value</v>
      </c>
      <c r="C18" s="1"/>
      <c r="D18" s="1"/>
      <c r="E18" s="1"/>
      <c r="I18" s="6">
        <v>16</v>
      </c>
      <c r="J18" s="6" t="s">
        <v>395</v>
      </c>
      <c r="K18" s="6" t="s">
        <v>59</v>
      </c>
      <c r="L18" s="6" t="s">
        <v>79</v>
      </c>
      <c r="M18" s="6" t="s">
        <v>88</v>
      </c>
      <c r="N18" s="6" t="s">
        <v>117</v>
      </c>
      <c r="O18" s="6" t="s">
        <v>138</v>
      </c>
      <c r="P18" s="6" t="s">
        <v>161</v>
      </c>
      <c r="Q18" s="6" t="s">
        <v>188</v>
      </c>
      <c r="R18" s="7" t="s">
        <v>405</v>
      </c>
      <c r="S18" s="8" t="s">
        <v>403</v>
      </c>
      <c r="T18" s="9" t="s">
        <v>458</v>
      </c>
      <c r="U18" s="6" t="s">
        <v>215</v>
      </c>
      <c r="V18" s="6" t="s">
        <v>136</v>
      </c>
      <c r="W18" s="10" t="s">
        <v>251</v>
      </c>
      <c r="X18" s="6" t="s">
        <v>259</v>
      </c>
      <c r="Y18" s="6" t="s">
        <v>285</v>
      </c>
      <c r="Z18" s="6" t="s">
        <v>304</v>
      </c>
      <c r="AA18" s="17" t="s">
        <v>136</v>
      </c>
      <c r="AB18" s="6" t="s">
        <v>329</v>
      </c>
      <c r="AC18" s="6" t="s">
        <v>341</v>
      </c>
      <c r="AD18" s="6" t="s">
        <v>345</v>
      </c>
      <c r="AE18" s="6" t="s">
        <v>341</v>
      </c>
      <c r="AF18" s="6" t="s">
        <v>358</v>
      </c>
      <c r="AG18" s="6" t="s">
        <v>374</v>
      </c>
      <c r="AH18" s="2">
        <f t="shared" si="15"/>
        <v>44</v>
      </c>
      <c r="AI18" s="2">
        <f t="shared" si="0"/>
        <v>9</v>
      </c>
      <c r="AJ18" s="2">
        <f t="shared" si="0"/>
        <v>64</v>
      </c>
      <c r="AK18" s="2">
        <f t="shared" si="0"/>
        <v>37</v>
      </c>
      <c r="AL18" s="2">
        <f t="shared" si="0"/>
        <v>26</v>
      </c>
      <c r="AM18" s="2">
        <f t="shared" si="0"/>
        <v>7</v>
      </c>
      <c r="AN18" s="2">
        <f t="shared" si="0"/>
        <v>7</v>
      </c>
      <c r="AO18" s="2">
        <f t="shared" si="0"/>
        <v>6</v>
      </c>
      <c r="AP18" s="2">
        <f t="shared" si="1"/>
        <v>5</v>
      </c>
      <c r="AQ18" s="2">
        <f t="shared" si="2"/>
        <v>78</v>
      </c>
      <c r="AR18" s="2">
        <f t="shared" si="3"/>
        <v>7</v>
      </c>
      <c r="AS18" s="2">
        <f t="shared" si="4"/>
        <v>2</v>
      </c>
      <c r="AT18" s="2">
        <f t="shared" si="5"/>
        <v>23</v>
      </c>
      <c r="AU18" s="2">
        <f t="shared" si="6"/>
        <v>18</v>
      </c>
      <c r="AV18" s="2">
        <f t="shared" si="7"/>
        <v>32</v>
      </c>
      <c r="AW18" s="2">
        <f t="shared" si="8"/>
        <v>65</v>
      </c>
      <c r="AX18" s="2">
        <f t="shared" si="9"/>
        <v>2</v>
      </c>
      <c r="AY18" s="2">
        <f t="shared" si="10"/>
        <v>15</v>
      </c>
      <c r="AZ18" s="2">
        <f t="shared" si="11"/>
        <v>3</v>
      </c>
      <c r="BA18" s="2">
        <f t="shared" si="12"/>
        <v>57</v>
      </c>
      <c r="BB18" s="2">
        <f t="shared" si="13"/>
        <v>3</v>
      </c>
      <c r="BC18" s="2">
        <f t="shared" si="14"/>
        <v>40</v>
      </c>
      <c r="BD18" s="2">
        <f t="shared" si="14"/>
        <v>8</v>
      </c>
    </row>
    <row r="19" spans="1:56" ht="34.5" customHeight="1">
      <c r="A19" s="13" t="s">
        <v>13</v>
      </c>
      <c r="B19" s="14" t="str">
        <f>VLOOKUP($H$2,$I:$AG,16,0)</f>
        <v>20th of next month</v>
      </c>
      <c r="C19" s="1"/>
      <c r="D19" s="1"/>
      <c r="E19" s="1"/>
      <c r="I19" s="6">
        <v>17</v>
      </c>
      <c r="J19" s="6" t="s">
        <v>32</v>
      </c>
      <c r="K19" s="6" t="s">
        <v>60</v>
      </c>
      <c r="L19" s="6" t="s">
        <v>78</v>
      </c>
      <c r="M19" s="6" t="s">
        <v>85</v>
      </c>
      <c r="N19" s="6" t="s">
        <v>85</v>
      </c>
      <c r="O19" s="6" t="s">
        <v>136</v>
      </c>
      <c r="P19" s="6" t="s">
        <v>162</v>
      </c>
      <c r="Q19" s="6" t="s">
        <v>189</v>
      </c>
      <c r="R19" s="7" t="s">
        <v>404</v>
      </c>
      <c r="S19" s="8" t="s">
        <v>403</v>
      </c>
      <c r="T19" s="9" t="s">
        <v>441</v>
      </c>
      <c r="U19" s="6" t="s">
        <v>136</v>
      </c>
      <c r="V19" s="6" t="s">
        <v>136</v>
      </c>
      <c r="W19" s="10" t="s">
        <v>252</v>
      </c>
      <c r="X19" s="6" t="s">
        <v>99</v>
      </c>
      <c r="Y19" s="6" t="s">
        <v>286</v>
      </c>
      <c r="Z19" s="6" t="s">
        <v>305</v>
      </c>
      <c r="AA19" s="11" t="s">
        <v>420</v>
      </c>
      <c r="AB19" s="6" t="s">
        <v>330</v>
      </c>
      <c r="AC19" s="6" t="s">
        <v>341</v>
      </c>
      <c r="AD19" s="6" t="s">
        <v>346</v>
      </c>
      <c r="AE19" s="6" t="s">
        <v>341</v>
      </c>
      <c r="AF19" s="6" t="s">
        <v>359</v>
      </c>
      <c r="AG19" s="6" t="s">
        <v>375</v>
      </c>
      <c r="AH19" s="2">
        <f t="shared" si="15"/>
        <v>41</v>
      </c>
      <c r="AI19" s="2">
        <f aca="true" t="shared" si="16" ref="AI19:AI32">LEN(L19)</f>
        <v>7</v>
      </c>
      <c r="AJ19" s="2">
        <f aca="true" t="shared" si="17" ref="AJ19:AJ32">LEN(M19)</f>
        <v>28</v>
      </c>
      <c r="AK19" s="2">
        <f aca="true" t="shared" si="18" ref="AK19:AK32">LEN(N19)</f>
        <v>28</v>
      </c>
      <c r="AL19" s="2">
        <f aca="true" t="shared" si="19" ref="AL19:AL32">LEN(O19)</f>
        <v>2</v>
      </c>
      <c r="AM19" s="2">
        <f aca="true" t="shared" si="20" ref="AM19:AM32">LEN(P19)</f>
        <v>8</v>
      </c>
      <c r="AN19" s="2">
        <f aca="true" t="shared" si="21" ref="AN19:AN32">LEN(Q19)</f>
        <v>8</v>
      </c>
      <c r="AO19" s="2">
        <f aca="true" t="shared" si="22" ref="AO19:AO31">LEN(R19)</f>
        <v>6</v>
      </c>
      <c r="AP19" s="2">
        <f t="shared" si="1"/>
        <v>5</v>
      </c>
      <c r="AQ19" s="2">
        <f t="shared" si="2"/>
        <v>118</v>
      </c>
      <c r="AR19" s="2">
        <f t="shared" si="3"/>
        <v>2</v>
      </c>
      <c r="AS19" s="2">
        <f t="shared" si="4"/>
        <v>2</v>
      </c>
      <c r="AT19" s="2">
        <f t="shared" si="5"/>
        <v>78</v>
      </c>
      <c r="AU19" s="2">
        <f t="shared" si="6"/>
        <v>18</v>
      </c>
      <c r="AV19" s="2">
        <f t="shared" si="7"/>
        <v>21</v>
      </c>
      <c r="AW19" s="2">
        <f t="shared" si="8"/>
        <v>44</v>
      </c>
      <c r="AX19" s="2">
        <f t="shared" si="9"/>
        <v>6</v>
      </c>
      <c r="AY19" s="2">
        <f t="shared" si="10"/>
        <v>29</v>
      </c>
      <c r="AZ19" s="2">
        <f t="shared" si="11"/>
        <v>3</v>
      </c>
      <c r="BA19" s="2">
        <f t="shared" si="12"/>
        <v>67</v>
      </c>
      <c r="BB19" s="2">
        <f t="shared" si="13"/>
        <v>3</v>
      </c>
      <c r="BC19" s="2">
        <f t="shared" si="14"/>
        <v>50</v>
      </c>
      <c r="BD19" s="2">
        <f t="shared" si="14"/>
        <v>27</v>
      </c>
    </row>
    <row r="20" spans="1:56" ht="24.75" customHeight="1">
      <c r="A20" s="13" t="s">
        <v>14</v>
      </c>
      <c r="B20" s="20" t="str">
        <f>VLOOKUP($H$2,$I:$AG,17,0)</f>
        <v>NA</v>
      </c>
      <c r="C20" s="1"/>
      <c r="D20" s="1"/>
      <c r="E20" s="1"/>
      <c r="I20" s="6">
        <v>18</v>
      </c>
      <c r="J20" s="6" t="s">
        <v>43</v>
      </c>
      <c r="K20" s="6" t="s">
        <v>72</v>
      </c>
      <c r="L20" s="6" t="s">
        <v>81</v>
      </c>
      <c r="M20" s="6" t="s">
        <v>103</v>
      </c>
      <c r="N20" s="6" t="s">
        <v>124</v>
      </c>
      <c r="O20" s="6" t="s">
        <v>147</v>
      </c>
      <c r="P20" s="6" t="s">
        <v>161</v>
      </c>
      <c r="Q20" s="6" t="s">
        <v>198</v>
      </c>
      <c r="R20" s="7" t="s">
        <v>402</v>
      </c>
      <c r="S20" s="8" t="s">
        <v>403</v>
      </c>
      <c r="T20" s="12" t="s">
        <v>207</v>
      </c>
      <c r="U20" s="6" t="s">
        <v>225</v>
      </c>
      <c r="V20" s="6" t="s">
        <v>241</v>
      </c>
      <c r="W20" s="15" t="s">
        <v>417</v>
      </c>
      <c r="X20" s="6" t="s">
        <v>274</v>
      </c>
      <c r="Y20" s="6" t="s">
        <v>136</v>
      </c>
      <c r="Z20" s="6" t="s">
        <v>136</v>
      </c>
      <c r="AA20" s="11" t="s">
        <v>420</v>
      </c>
      <c r="AB20" s="6" t="s">
        <v>338</v>
      </c>
      <c r="AC20" s="6" t="s">
        <v>136</v>
      </c>
      <c r="AD20" s="6" t="s">
        <v>136</v>
      </c>
      <c r="AE20" s="6" t="s">
        <v>136</v>
      </c>
      <c r="AF20" s="6" t="s">
        <v>362</v>
      </c>
      <c r="AG20" s="6" t="s">
        <v>385</v>
      </c>
      <c r="AH20" s="2">
        <f t="shared" si="15"/>
        <v>37</v>
      </c>
      <c r="AI20" s="2">
        <f t="shared" si="16"/>
        <v>101</v>
      </c>
      <c r="AJ20" s="2">
        <f t="shared" si="17"/>
        <v>39</v>
      </c>
      <c r="AK20" s="2">
        <f t="shared" si="18"/>
        <v>72</v>
      </c>
      <c r="AL20" s="2">
        <f t="shared" si="19"/>
        <v>44</v>
      </c>
      <c r="AM20" s="2">
        <f t="shared" si="20"/>
        <v>7</v>
      </c>
      <c r="AN20" s="2">
        <f t="shared" si="21"/>
        <v>7</v>
      </c>
      <c r="AO20" s="2">
        <f t="shared" si="22"/>
        <v>6</v>
      </c>
      <c r="AP20" s="2">
        <f t="shared" si="1"/>
        <v>5</v>
      </c>
      <c r="AQ20" s="2">
        <f t="shared" si="2"/>
        <v>81</v>
      </c>
      <c r="AR20" s="2">
        <f t="shared" si="3"/>
        <v>41</v>
      </c>
      <c r="AS20" s="2">
        <f t="shared" si="4"/>
        <v>5</v>
      </c>
      <c r="AT20" s="2">
        <f t="shared" si="5"/>
        <v>5</v>
      </c>
      <c r="AU20" s="2">
        <f t="shared" si="6"/>
        <v>72</v>
      </c>
      <c r="AV20" s="2">
        <f t="shared" si="7"/>
        <v>2</v>
      </c>
      <c r="AW20" s="2">
        <f t="shared" si="8"/>
        <v>2</v>
      </c>
      <c r="AX20" s="2">
        <f t="shared" si="9"/>
        <v>6</v>
      </c>
      <c r="AY20" s="2">
        <f t="shared" si="10"/>
        <v>61</v>
      </c>
      <c r="AZ20" s="2">
        <f t="shared" si="11"/>
        <v>2</v>
      </c>
      <c r="BA20" s="2">
        <f t="shared" si="12"/>
        <v>2</v>
      </c>
      <c r="BB20" s="2">
        <f t="shared" si="13"/>
        <v>2</v>
      </c>
      <c r="BC20" s="2">
        <f t="shared" si="14"/>
        <v>16</v>
      </c>
      <c r="BD20" s="2">
        <f t="shared" si="14"/>
        <v>58</v>
      </c>
    </row>
    <row r="21" spans="1:56" ht="30" customHeight="1">
      <c r="A21" s="13" t="s">
        <v>15</v>
      </c>
      <c r="B21" s="14" t="str">
        <f>VLOOKUP($H$2,$I:$AG,18,0)</f>
        <v>NA</v>
      </c>
      <c r="C21" s="1"/>
      <c r="D21" s="1"/>
      <c r="E21" s="1"/>
      <c r="I21" s="6">
        <v>19</v>
      </c>
      <c r="J21" s="6" t="s">
        <v>42</v>
      </c>
      <c r="K21" s="6" t="s">
        <v>71</v>
      </c>
      <c r="L21" s="6" t="s">
        <v>78</v>
      </c>
      <c r="M21" s="6" t="s">
        <v>101</v>
      </c>
      <c r="N21" s="6" t="s">
        <v>123</v>
      </c>
      <c r="O21" s="6" t="s">
        <v>146</v>
      </c>
      <c r="P21" s="6" t="s">
        <v>172</v>
      </c>
      <c r="Q21" s="6" t="s">
        <v>197</v>
      </c>
      <c r="R21" s="7" t="s">
        <v>402</v>
      </c>
      <c r="S21" s="8" t="s">
        <v>403</v>
      </c>
      <c r="T21" s="12" t="s">
        <v>206</v>
      </c>
      <c r="U21" s="6" t="s">
        <v>224</v>
      </c>
      <c r="V21" s="6" t="s">
        <v>240</v>
      </c>
      <c r="W21" s="7" t="s">
        <v>404</v>
      </c>
      <c r="X21" s="6" t="s">
        <v>273</v>
      </c>
      <c r="Y21" s="6" t="s">
        <v>136</v>
      </c>
      <c r="Z21" s="6" t="s">
        <v>316</v>
      </c>
      <c r="AA21" s="11" t="s">
        <v>419</v>
      </c>
      <c r="AB21" s="6" t="s">
        <v>337</v>
      </c>
      <c r="AC21" s="6" t="s">
        <v>136</v>
      </c>
      <c r="AD21" s="6" t="s">
        <v>136</v>
      </c>
      <c r="AE21" s="6" t="s">
        <v>341</v>
      </c>
      <c r="AF21" s="6" t="s">
        <v>362</v>
      </c>
      <c r="AG21" s="6" t="s">
        <v>384</v>
      </c>
      <c r="AH21" s="2">
        <f t="shared" si="15"/>
        <v>40</v>
      </c>
      <c r="AI21" s="2">
        <f t="shared" si="16"/>
        <v>7</v>
      </c>
      <c r="AJ21" s="2">
        <f t="shared" si="17"/>
        <v>40</v>
      </c>
      <c r="AK21" s="2">
        <f t="shared" si="18"/>
        <v>45</v>
      </c>
      <c r="AL21" s="2">
        <f t="shared" si="19"/>
        <v>48</v>
      </c>
      <c r="AM21" s="2">
        <f t="shared" si="20"/>
        <v>6</v>
      </c>
      <c r="AN21" s="2">
        <f t="shared" si="21"/>
        <v>6</v>
      </c>
      <c r="AO21" s="2">
        <f t="shared" si="22"/>
        <v>6</v>
      </c>
      <c r="AP21" s="2">
        <f t="shared" si="1"/>
        <v>5</v>
      </c>
      <c r="AQ21" s="2">
        <f t="shared" si="2"/>
        <v>81</v>
      </c>
      <c r="AR21" s="2">
        <f t="shared" si="3"/>
        <v>7</v>
      </c>
      <c r="AS21" s="2">
        <f t="shared" si="4"/>
        <v>7</v>
      </c>
      <c r="AT21" s="2">
        <f t="shared" si="5"/>
        <v>6</v>
      </c>
      <c r="AU21" s="2">
        <f t="shared" si="6"/>
        <v>47</v>
      </c>
      <c r="AV21" s="2">
        <f t="shared" si="7"/>
        <v>2</v>
      </c>
      <c r="AW21" s="2">
        <f t="shared" si="8"/>
        <v>7</v>
      </c>
      <c r="AX21" s="2">
        <f t="shared" si="9"/>
        <v>6</v>
      </c>
      <c r="AY21" s="2">
        <f t="shared" si="10"/>
        <v>103</v>
      </c>
      <c r="AZ21" s="2">
        <f t="shared" si="11"/>
        <v>2</v>
      </c>
      <c r="BA21" s="2">
        <f t="shared" si="12"/>
        <v>2</v>
      </c>
      <c r="BB21" s="2">
        <f t="shared" si="13"/>
        <v>3</v>
      </c>
      <c r="BC21" s="2">
        <f t="shared" si="14"/>
        <v>16</v>
      </c>
      <c r="BD21" s="2">
        <f t="shared" si="14"/>
        <v>35</v>
      </c>
    </row>
    <row r="22" spans="1:56" ht="24.75" customHeight="1">
      <c r="A22" s="13" t="s">
        <v>16</v>
      </c>
      <c r="B22" s="14" t="str">
        <f>VLOOKUP($H$2,$I:$AG,19,0)</f>
        <v>30.00%</v>
      </c>
      <c r="C22" s="1"/>
      <c r="D22" s="1"/>
      <c r="E22" s="1"/>
      <c r="I22" s="6">
        <v>20</v>
      </c>
      <c r="J22" s="6" t="s">
        <v>44</v>
      </c>
      <c r="K22" s="6" t="s">
        <v>73</v>
      </c>
      <c r="L22" s="6" t="s">
        <v>79</v>
      </c>
      <c r="M22" s="6" t="s">
        <v>104</v>
      </c>
      <c r="N22" s="6" t="s">
        <v>125</v>
      </c>
      <c r="O22" s="6" t="s">
        <v>136</v>
      </c>
      <c r="P22" s="6" t="s">
        <v>172</v>
      </c>
      <c r="Q22" s="6" t="s">
        <v>188</v>
      </c>
      <c r="R22" s="7" t="s">
        <v>402</v>
      </c>
      <c r="S22" s="8" t="s">
        <v>403</v>
      </c>
      <c r="T22" s="12" t="s">
        <v>208</v>
      </c>
      <c r="U22" s="6" t="s">
        <v>181</v>
      </c>
      <c r="V22" s="6" t="s">
        <v>136</v>
      </c>
      <c r="W22" s="15" t="s">
        <v>414</v>
      </c>
      <c r="X22" s="6" t="s">
        <v>271</v>
      </c>
      <c r="Y22" s="6" t="s">
        <v>136</v>
      </c>
      <c r="Z22" s="6" t="s">
        <v>317</v>
      </c>
      <c r="AA22" s="11" t="s">
        <v>421</v>
      </c>
      <c r="AB22" s="6" t="s">
        <v>334</v>
      </c>
      <c r="AC22" s="6" t="s">
        <v>136</v>
      </c>
      <c r="AD22" s="6" t="s">
        <v>136</v>
      </c>
      <c r="AE22" s="6" t="s">
        <v>136</v>
      </c>
      <c r="AF22" s="6" t="s">
        <v>362</v>
      </c>
      <c r="AG22" s="6" t="s">
        <v>386</v>
      </c>
      <c r="AH22" s="2">
        <f t="shared" si="15"/>
        <v>37</v>
      </c>
      <c r="AI22" s="2">
        <f t="shared" si="16"/>
        <v>9</v>
      </c>
      <c r="AJ22" s="2">
        <f t="shared" si="17"/>
        <v>23</v>
      </c>
      <c r="AK22" s="2">
        <f t="shared" si="18"/>
        <v>58</v>
      </c>
      <c r="AL22" s="2">
        <f t="shared" si="19"/>
        <v>2</v>
      </c>
      <c r="AM22" s="2">
        <f t="shared" si="20"/>
        <v>6</v>
      </c>
      <c r="AN22" s="2">
        <f t="shared" si="21"/>
        <v>7</v>
      </c>
      <c r="AO22" s="2">
        <f t="shared" si="22"/>
        <v>6</v>
      </c>
      <c r="AP22" s="2">
        <f t="shared" si="1"/>
        <v>5</v>
      </c>
      <c r="AQ22" s="2">
        <f t="shared" si="2"/>
        <v>90</v>
      </c>
      <c r="AR22" s="2">
        <f t="shared" si="3"/>
        <v>7</v>
      </c>
      <c r="AS22" s="2">
        <f t="shared" si="4"/>
        <v>2</v>
      </c>
      <c r="AT22" s="2">
        <f t="shared" si="5"/>
        <v>5</v>
      </c>
      <c r="AU22" s="2">
        <f t="shared" si="6"/>
        <v>44</v>
      </c>
      <c r="AV22" s="2">
        <f t="shared" si="7"/>
        <v>2</v>
      </c>
      <c r="AW22" s="2">
        <f t="shared" si="8"/>
        <v>10</v>
      </c>
      <c r="AX22" s="2">
        <f t="shared" si="9"/>
        <v>6</v>
      </c>
      <c r="AY22" s="2">
        <f t="shared" si="10"/>
        <v>44</v>
      </c>
      <c r="AZ22" s="2">
        <f t="shared" si="11"/>
        <v>2</v>
      </c>
      <c r="BA22" s="2">
        <f t="shared" si="12"/>
        <v>2</v>
      </c>
      <c r="BB22" s="2">
        <f t="shared" si="13"/>
        <v>2</v>
      </c>
      <c r="BC22" s="2">
        <f t="shared" si="14"/>
        <v>16</v>
      </c>
      <c r="BD22" s="2">
        <f t="shared" si="14"/>
        <v>60</v>
      </c>
    </row>
    <row r="23" spans="1:56" ht="36" customHeight="1">
      <c r="A23" s="13" t="s">
        <v>17</v>
      </c>
      <c r="B23" s="14" t="str">
        <f>VLOOKUP($H$2,$I:$AG,20,0)</f>
        <v>Within 15 days of Deposition of WCT</v>
      </c>
      <c r="C23" s="1"/>
      <c r="D23" s="1"/>
      <c r="E23" s="1"/>
      <c r="I23" s="6">
        <v>21</v>
      </c>
      <c r="J23" s="6" t="s">
        <v>40</v>
      </c>
      <c r="K23" s="6" t="s">
        <v>69</v>
      </c>
      <c r="L23" s="6" t="s">
        <v>79</v>
      </c>
      <c r="M23" s="6" t="s">
        <v>101</v>
      </c>
      <c r="N23" s="6" t="s">
        <v>121</v>
      </c>
      <c r="O23" s="6" t="s">
        <v>144</v>
      </c>
      <c r="P23" s="6" t="s">
        <v>170</v>
      </c>
      <c r="Q23" s="6" t="s">
        <v>195</v>
      </c>
      <c r="R23" s="7" t="s">
        <v>404</v>
      </c>
      <c r="S23" s="8" t="s">
        <v>412</v>
      </c>
      <c r="T23" s="12" t="s">
        <v>206</v>
      </c>
      <c r="U23" s="6" t="s">
        <v>222</v>
      </c>
      <c r="V23" s="6" t="s">
        <v>178</v>
      </c>
      <c r="W23" s="15" t="s">
        <v>411</v>
      </c>
      <c r="X23" s="6" t="s">
        <v>271</v>
      </c>
      <c r="Y23" s="6" t="s">
        <v>136</v>
      </c>
      <c r="Z23" s="6" t="s">
        <v>314</v>
      </c>
      <c r="AA23" s="17" t="s">
        <v>136</v>
      </c>
      <c r="AB23" s="6" t="s">
        <v>335</v>
      </c>
      <c r="AC23" s="6" t="s">
        <v>341</v>
      </c>
      <c r="AD23" s="6" t="s">
        <v>351</v>
      </c>
      <c r="AE23" s="6" t="s">
        <v>341</v>
      </c>
      <c r="AF23" s="6" t="s">
        <v>361</v>
      </c>
      <c r="AG23" s="6" t="s">
        <v>383</v>
      </c>
      <c r="AH23" s="2">
        <f t="shared" si="15"/>
        <v>39</v>
      </c>
      <c r="AI23" s="2">
        <f t="shared" si="16"/>
        <v>9</v>
      </c>
      <c r="AJ23" s="2">
        <f t="shared" si="17"/>
        <v>40</v>
      </c>
      <c r="AK23" s="2">
        <f t="shared" si="18"/>
        <v>56</v>
      </c>
      <c r="AL23" s="2">
        <f t="shared" si="19"/>
        <v>62</v>
      </c>
      <c r="AM23" s="2">
        <f t="shared" si="20"/>
        <v>4</v>
      </c>
      <c r="AN23" s="2">
        <f t="shared" si="21"/>
        <v>4</v>
      </c>
      <c r="AO23" s="2">
        <f t="shared" si="22"/>
        <v>6</v>
      </c>
      <c r="AP23" s="2">
        <f t="shared" si="1"/>
        <v>5</v>
      </c>
      <c r="AQ23" s="2">
        <f t="shared" si="2"/>
        <v>81</v>
      </c>
      <c r="AR23" s="2">
        <f t="shared" si="3"/>
        <v>7</v>
      </c>
      <c r="AS23" s="2">
        <f t="shared" si="4"/>
        <v>7</v>
      </c>
      <c r="AT23" s="2">
        <f t="shared" si="5"/>
        <v>5</v>
      </c>
      <c r="AU23" s="2">
        <f t="shared" si="6"/>
        <v>44</v>
      </c>
      <c r="AV23" s="2">
        <f t="shared" si="7"/>
        <v>2</v>
      </c>
      <c r="AW23" s="2">
        <f t="shared" si="8"/>
        <v>6</v>
      </c>
      <c r="AX23" s="2">
        <f t="shared" si="9"/>
        <v>2</v>
      </c>
      <c r="AY23" s="2">
        <f t="shared" si="10"/>
        <v>39</v>
      </c>
      <c r="AZ23" s="2">
        <f t="shared" si="11"/>
        <v>3</v>
      </c>
      <c r="BA23" s="2">
        <f t="shared" si="12"/>
        <v>68</v>
      </c>
      <c r="BB23" s="2">
        <f t="shared" si="13"/>
        <v>3</v>
      </c>
      <c r="BC23" s="2">
        <f t="shared" si="14"/>
        <v>34</v>
      </c>
      <c r="BD23" s="2">
        <f t="shared" si="14"/>
        <v>35</v>
      </c>
    </row>
    <row r="24" spans="1:56" ht="29.25" customHeight="1">
      <c r="A24" s="13" t="s">
        <v>18</v>
      </c>
      <c r="B24" s="14" t="str">
        <f>VLOOKUP($H$2,$I:$AG,21,0)</f>
        <v>Yes</v>
      </c>
      <c r="C24" s="1"/>
      <c r="D24" s="1"/>
      <c r="E24" s="1"/>
      <c r="H24" s="2" t="s">
        <v>430</v>
      </c>
      <c r="I24" s="6">
        <v>22</v>
      </c>
      <c r="J24" s="6" t="s">
        <v>397</v>
      </c>
      <c r="K24" s="6" t="s">
        <v>61</v>
      </c>
      <c r="L24" s="6" t="s">
        <v>435</v>
      </c>
      <c r="M24" s="6" t="s">
        <v>94</v>
      </c>
      <c r="N24" s="6" t="s">
        <v>437</v>
      </c>
      <c r="O24" s="6" t="s">
        <v>139</v>
      </c>
      <c r="P24" s="6" t="s">
        <v>163</v>
      </c>
      <c r="Q24" s="6" t="s">
        <v>190</v>
      </c>
      <c r="R24" s="7" t="s">
        <v>469</v>
      </c>
      <c r="S24" s="8" t="s">
        <v>403</v>
      </c>
      <c r="T24" s="9" t="s">
        <v>449</v>
      </c>
      <c r="U24" s="6" t="s">
        <v>216</v>
      </c>
      <c r="V24" s="6" t="s">
        <v>235</v>
      </c>
      <c r="W24" s="10" t="s">
        <v>253</v>
      </c>
      <c r="X24" s="6" t="s">
        <v>266</v>
      </c>
      <c r="Y24" s="6" t="s">
        <v>287</v>
      </c>
      <c r="Z24" s="6" t="s">
        <v>306</v>
      </c>
      <c r="AA24" s="11" t="s">
        <v>419</v>
      </c>
      <c r="AB24" s="6" t="s">
        <v>331</v>
      </c>
      <c r="AC24" s="21" t="s">
        <v>434</v>
      </c>
      <c r="AD24" s="6" t="s">
        <v>347</v>
      </c>
      <c r="AE24" s="6" t="s">
        <v>341</v>
      </c>
      <c r="AF24" s="6" t="s">
        <v>360</v>
      </c>
      <c r="AG24" s="6" t="s">
        <v>376</v>
      </c>
      <c r="AH24" s="2">
        <f t="shared" si="15"/>
        <v>36</v>
      </c>
      <c r="AI24" s="2">
        <f t="shared" si="16"/>
        <v>93</v>
      </c>
      <c r="AJ24" s="2">
        <f t="shared" si="17"/>
        <v>119</v>
      </c>
      <c r="AK24" s="2">
        <f t="shared" si="18"/>
        <v>40</v>
      </c>
      <c r="AL24" s="2">
        <f t="shared" si="19"/>
        <v>38</v>
      </c>
      <c r="AM24" s="2">
        <f t="shared" si="20"/>
        <v>53</v>
      </c>
      <c r="AN24" s="2">
        <f t="shared" si="21"/>
        <v>13</v>
      </c>
      <c r="AO24" s="2">
        <f t="shared" si="22"/>
        <v>88</v>
      </c>
      <c r="AP24" s="2">
        <f t="shared" si="1"/>
        <v>5</v>
      </c>
      <c r="AQ24" s="2">
        <f t="shared" si="2"/>
        <v>104</v>
      </c>
      <c r="AR24" s="2">
        <f t="shared" si="3"/>
        <v>81</v>
      </c>
      <c r="AS24" s="2">
        <f t="shared" si="4"/>
        <v>38</v>
      </c>
      <c r="AT24" s="2">
        <f t="shared" si="5"/>
        <v>98</v>
      </c>
      <c r="AU24" s="2">
        <f t="shared" si="6"/>
        <v>61</v>
      </c>
      <c r="AV24" s="2">
        <f t="shared" si="7"/>
        <v>28</v>
      </c>
      <c r="AW24" s="2">
        <f t="shared" si="8"/>
        <v>19</v>
      </c>
      <c r="AX24" s="2">
        <f t="shared" si="9"/>
        <v>6</v>
      </c>
      <c r="AY24" s="2">
        <f t="shared" si="10"/>
        <v>35</v>
      </c>
      <c r="AZ24" s="2">
        <f t="shared" si="11"/>
        <v>66</v>
      </c>
      <c r="BA24" s="2">
        <f t="shared" si="12"/>
        <v>40</v>
      </c>
      <c r="BB24" s="2">
        <f t="shared" si="13"/>
        <v>3</v>
      </c>
      <c r="BC24" s="2">
        <f t="shared" si="14"/>
        <v>28</v>
      </c>
      <c r="BD24" s="2">
        <f t="shared" si="14"/>
        <v>15</v>
      </c>
    </row>
    <row r="25" spans="1:56" ht="32.25" customHeight="1">
      <c r="A25" s="13" t="s">
        <v>19</v>
      </c>
      <c r="B25" s="14" t="str">
        <f>VLOOKUP($H$2,$I:$AG,22,0)</f>
        <v>20th of every month</v>
      </c>
      <c r="C25" s="1"/>
      <c r="D25" s="1"/>
      <c r="E25" s="1"/>
      <c r="I25" s="6">
        <v>23</v>
      </c>
      <c r="J25" s="6" t="s">
        <v>33</v>
      </c>
      <c r="K25" s="6" t="s">
        <v>62</v>
      </c>
      <c r="L25" s="6" t="s">
        <v>79</v>
      </c>
      <c r="M25" s="6" t="s">
        <v>95</v>
      </c>
      <c r="N25" s="6" t="s">
        <v>95</v>
      </c>
      <c r="O25" s="6" t="s">
        <v>140</v>
      </c>
      <c r="P25" s="6" t="s">
        <v>164</v>
      </c>
      <c r="Q25" s="6" t="s">
        <v>191</v>
      </c>
      <c r="R25" s="7" t="s">
        <v>407</v>
      </c>
      <c r="S25" s="8" t="s">
        <v>413</v>
      </c>
      <c r="T25" s="9" t="s">
        <v>450</v>
      </c>
      <c r="U25" s="6" t="s">
        <v>136</v>
      </c>
      <c r="V25" s="6" t="s">
        <v>136</v>
      </c>
      <c r="W25" s="15" t="s">
        <v>416</v>
      </c>
      <c r="X25" s="6" t="s">
        <v>258</v>
      </c>
      <c r="Y25" s="6" t="s">
        <v>288</v>
      </c>
      <c r="Z25" s="6" t="s">
        <v>307</v>
      </c>
      <c r="AA25" s="11" t="s">
        <v>421</v>
      </c>
      <c r="AB25" s="6" t="s">
        <v>323</v>
      </c>
      <c r="AC25" s="6" t="s">
        <v>341</v>
      </c>
      <c r="AD25" s="6" t="s">
        <v>348</v>
      </c>
      <c r="AE25" s="6" t="s">
        <v>136</v>
      </c>
      <c r="AF25" s="6" t="s">
        <v>136</v>
      </c>
      <c r="AG25" s="6" t="s">
        <v>365</v>
      </c>
      <c r="AH25" s="2">
        <f t="shared" si="15"/>
        <v>82</v>
      </c>
      <c r="AI25" s="2">
        <f t="shared" si="16"/>
        <v>9</v>
      </c>
      <c r="AJ25" s="2">
        <f t="shared" si="17"/>
        <v>102</v>
      </c>
      <c r="AK25" s="2">
        <f t="shared" si="18"/>
        <v>102</v>
      </c>
      <c r="AL25" s="2">
        <f t="shared" si="19"/>
        <v>23</v>
      </c>
      <c r="AM25" s="2">
        <f t="shared" si="20"/>
        <v>31</v>
      </c>
      <c r="AN25" s="2">
        <f t="shared" si="21"/>
        <v>12</v>
      </c>
      <c r="AO25" s="2">
        <f t="shared" si="22"/>
        <v>6</v>
      </c>
      <c r="AP25" s="2">
        <f t="shared" si="1"/>
        <v>5</v>
      </c>
      <c r="AQ25" s="2">
        <f t="shared" si="2"/>
        <v>146</v>
      </c>
      <c r="AR25" s="2">
        <f t="shared" si="3"/>
        <v>2</v>
      </c>
      <c r="AS25" s="2">
        <f t="shared" si="4"/>
        <v>2</v>
      </c>
      <c r="AT25" s="2">
        <f t="shared" si="5"/>
        <v>5</v>
      </c>
      <c r="AU25" s="2">
        <f t="shared" si="6"/>
        <v>18</v>
      </c>
      <c r="AV25" s="2">
        <f t="shared" si="7"/>
        <v>15</v>
      </c>
      <c r="AW25" s="2">
        <f t="shared" si="8"/>
        <v>47</v>
      </c>
      <c r="AX25" s="2">
        <f t="shared" si="9"/>
        <v>6</v>
      </c>
      <c r="AY25" s="2">
        <f t="shared" si="10"/>
        <v>27</v>
      </c>
      <c r="AZ25" s="2">
        <f t="shared" si="11"/>
        <v>3</v>
      </c>
      <c r="BA25" s="2">
        <f t="shared" si="12"/>
        <v>52</v>
      </c>
      <c r="BB25" s="2">
        <f t="shared" si="13"/>
        <v>2</v>
      </c>
      <c r="BC25" s="2">
        <f t="shared" si="14"/>
        <v>2</v>
      </c>
      <c r="BD25" s="2">
        <f t="shared" si="14"/>
        <v>21</v>
      </c>
    </row>
    <row r="26" spans="1:56" ht="24.75" customHeight="1">
      <c r="A26" s="13" t="s">
        <v>20</v>
      </c>
      <c r="B26" s="14" t="str">
        <f>VLOOKUP($H$2,$I:$AG,23,0)</f>
        <v>Yes</v>
      </c>
      <c r="C26" s="1"/>
      <c r="D26" s="1"/>
      <c r="E26" s="1"/>
      <c r="I26" s="6">
        <v>24</v>
      </c>
      <c r="J26" s="6" t="s">
        <v>34</v>
      </c>
      <c r="K26" s="6" t="s">
        <v>63</v>
      </c>
      <c r="L26" s="6" t="s">
        <v>79</v>
      </c>
      <c r="M26" s="6" t="s">
        <v>96</v>
      </c>
      <c r="N26" s="6" t="s">
        <v>118</v>
      </c>
      <c r="O26" s="6" t="s">
        <v>141</v>
      </c>
      <c r="P26" s="6" t="s">
        <v>165</v>
      </c>
      <c r="Q26" s="6" t="s">
        <v>192</v>
      </c>
      <c r="R26" s="7" t="s">
        <v>408</v>
      </c>
      <c r="S26" s="8" t="s">
        <v>403</v>
      </c>
      <c r="T26" s="9" t="s">
        <v>451</v>
      </c>
      <c r="U26" s="6" t="s">
        <v>217</v>
      </c>
      <c r="V26" s="6" t="s">
        <v>236</v>
      </c>
      <c r="W26" s="15" t="s">
        <v>415</v>
      </c>
      <c r="X26" s="6" t="s">
        <v>267</v>
      </c>
      <c r="Y26" s="6" t="s">
        <v>289</v>
      </c>
      <c r="Z26" s="6" t="s">
        <v>308</v>
      </c>
      <c r="AA26" s="11" t="s">
        <v>421</v>
      </c>
      <c r="AB26" s="6" t="s">
        <v>332</v>
      </c>
      <c r="AC26" s="6" t="s">
        <v>341</v>
      </c>
      <c r="AD26" s="6" t="s">
        <v>349</v>
      </c>
      <c r="AE26" s="6" t="s">
        <v>136</v>
      </c>
      <c r="AF26" s="6" t="s">
        <v>136</v>
      </c>
      <c r="AG26" s="6" t="s">
        <v>377</v>
      </c>
      <c r="AH26" s="2">
        <f t="shared" si="15"/>
        <v>39</v>
      </c>
      <c r="AI26" s="2">
        <f t="shared" si="16"/>
        <v>9</v>
      </c>
      <c r="AJ26" s="2">
        <f t="shared" si="17"/>
        <v>22</v>
      </c>
      <c r="AK26" s="2">
        <f t="shared" si="18"/>
        <v>123</v>
      </c>
      <c r="AL26" s="2">
        <f t="shared" si="19"/>
        <v>12</v>
      </c>
      <c r="AM26" s="2">
        <f t="shared" si="20"/>
        <v>6</v>
      </c>
      <c r="AN26" s="2">
        <f t="shared" si="21"/>
        <v>7</v>
      </c>
      <c r="AO26" s="2">
        <f t="shared" si="22"/>
        <v>6</v>
      </c>
      <c r="AP26" s="2">
        <f t="shared" si="1"/>
        <v>5</v>
      </c>
      <c r="AQ26" s="2">
        <f t="shared" si="2"/>
        <v>74</v>
      </c>
      <c r="AR26" s="2">
        <f t="shared" si="3"/>
        <v>9</v>
      </c>
      <c r="AS26" s="2">
        <f t="shared" si="4"/>
        <v>9</v>
      </c>
      <c r="AT26" s="2">
        <f t="shared" si="5"/>
        <v>5</v>
      </c>
      <c r="AU26" s="2">
        <f t="shared" si="6"/>
        <v>40</v>
      </c>
      <c r="AV26" s="2">
        <f t="shared" si="7"/>
        <v>45</v>
      </c>
      <c r="AW26" s="2">
        <f t="shared" si="8"/>
        <v>39</v>
      </c>
      <c r="AX26" s="2">
        <f t="shared" si="9"/>
        <v>6</v>
      </c>
      <c r="AY26" s="2">
        <f t="shared" si="10"/>
        <v>27</v>
      </c>
      <c r="AZ26" s="2">
        <f t="shared" si="11"/>
        <v>3</v>
      </c>
      <c r="BA26" s="2">
        <f t="shared" si="12"/>
        <v>27</v>
      </c>
      <c r="BB26" s="2">
        <f t="shared" si="13"/>
        <v>2</v>
      </c>
      <c r="BC26" s="2">
        <f t="shared" si="14"/>
        <v>2</v>
      </c>
      <c r="BD26" s="2">
        <f t="shared" si="14"/>
        <v>22</v>
      </c>
    </row>
    <row r="27" spans="1:56" ht="32.25" customHeight="1">
      <c r="A27" s="13" t="s">
        <v>21</v>
      </c>
      <c r="B27" s="14" t="str">
        <f>VLOOKUP($H$2,$I:$AG,24,0)</f>
        <v>10th of the Subsequent month</v>
      </c>
      <c r="C27" s="1"/>
      <c r="D27" s="1"/>
      <c r="E27" s="1"/>
      <c r="I27" s="6">
        <v>25</v>
      </c>
      <c r="J27" s="6" t="s">
        <v>39</v>
      </c>
      <c r="K27" s="6" t="s">
        <v>68</v>
      </c>
      <c r="L27" s="6" t="s">
        <v>79</v>
      </c>
      <c r="M27" s="6" t="s">
        <v>100</v>
      </c>
      <c r="N27" s="6" t="s">
        <v>120</v>
      </c>
      <c r="O27" s="6" t="s">
        <v>143</v>
      </c>
      <c r="P27" s="6" t="s">
        <v>169</v>
      </c>
      <c r="Q27" s="6" t="s">
        <v>177</v>
      </c>
      <c r="R27" s="7" t="s">
        <v>404</v>
      </c>
      <c r="S27" s="8" t="s">
        <v>411</v>
      </c>
      <c r="T27" s="12" t="s">
        <v>205</v>
      </c>
      <c r="U27" s="6" t="s">
        <v>221</v>
      </c>
      <c r="V27" s="6" t="s">
        <v>239</v>
      </c>
      <c r="W27" s="15" t="s">
        <v>414</v>
      </c>
      <c r="X27" s="6" t="s">
        <v>270</v>
      </c>
      <c r="Y27" s="6" t="s">
        <v>136</v>
      </c>
      <c r="Z27" s="6" t="s">
        <v>313</v>
      </c>
      <c r="AA27" s="11" t="s">
        <v>417</v>
      </c>
      <c r="AB27" s="6" t="s">
        <v>335</v>
      </c>
      <c r="AC27" s="6" t="s">
        <v>136</v>
      </c>
      <c r="AD27" s="6" t="s">
        <v>136</v>
      </c>
      <c r="AE27" s="6" t="s">
        <v>341</v>
      </c>
      <c r="AF27" s="6" t="s">
        <v>100</v>
      </c>
      <c r="AG27" s="6" t="s">
        <v>382</v>
      </c>
      <c r="AH27" s="2">
        <f t="shared" si="15"/>
        <v>37</v>
      </c>
      <c r="AI27" s="2">
        <f t="shared" si="16"/>
        <v>9</v>
      </c>
      <c r="AJ27" s="2">
        <f t="shared" si="17"/>
        <v>40</v>
      </c>
      <c r="AK27" s="2">
        <f t="shared" si="18"/>
        <v>55</v>
      </c>
      <c r="AL27" s="2">
        <f t="shared" si="19"/>
        <v>70</v>
      </c>
      <c r="AM27" s="2">
        <f t="shared" si="20"/>
        <v>6</v>
      </c>
      <c r="AN27" s="2">
        <f t="shared" si="21"/>
        <v>16</v>
      </c>
      <c r="AO27" s="2">
        <f t="shared" si="22"/>
        <v>6</v>
      </c>
      <c r="AP27" s="2">
        <f t="shared" si="1"/>
        <v>5</v>
      </c>
      <c r="AQ27" s="2">
        <f t="shared" si="2"/>
        <v>81</v>
      </c>
      <c r="AR27" s="2">
        <f t="shared" si="3"/>
        <v>7</v>
      </c>
      <c r="AS27" s="2">
        <f t="shared" si="4"/>
        <v>11</v>
      </c>
      <c r="AT27" s="2">
        <f t="shared" si="5"/>
        <v>5</v>
      </c>
      <c r="AU27" s="2">
        <f t="shared" si="6"/>
        <v>53</v>
      </c>
      <c r="AV27" s="2">
        <f t="shared" si="7"/>
        <v>2</v>
      </c>
      <c r="AW27" s="2">
        <f t="shared" si="8"/>
        <v>7</v>
      </c>
      <c r="AX27" s="2">
        <f t="shared" si="9"/>
        <v>5</v>
      </c>
      <c r="AY27" s="2">
        <f t="shared" si="10"/>
        <v>39</v>
      </c>
      <c r="AZ27" s="2">
        <f t="shared" si="11"/>
        <v>2</v>
      </c>
      <c r="BA27" s="2">
        <f t="shared" si="12"/>
        <v>2</v>
      </c>
      <c r="BB27" s="2">
        <f t="shared" si="13"/>
        <v>3</v>
      </c>
      <c r="BC27" s="2">
        <f t="shared" si="14"/>
        <v>40</v>
      </c>
      <c r="BD27" s="2">
        <f t="shared" si="14"/>
        <v>35</v>
      </c>
    </row>
    <row r="28" spans="1:56" ht="37.5" customHeight="1">
      <c r="A28" s="13" t="s">
        <v>22</v>
      </c>
      <c r="B28" s="14" t="str">
        <f>VLOOKUP($H$2,$I:$AG,25,0)</f>
        <v>12 Months Rule 28(3)(a)</v>
      </c>
      <c r="C28" s="1"/>
      <c r="D28" s="1"/>
      <c r="E28" s="1"/>
      <c r="I28" s="6">
        <v>26</v>
      </c>
      <c r="J28" s="6" t="s">
        <v>35</v>
      </c>
      <c r="K28" s="6" t="s">
        <v>64</v>
      </c>
      <c r="L28" s="6" t="s">
        <v>78</v>
      </c>
      <c r="M28" s="6" t="s">
        <v>97</v>
      </c>
      <c r="N28" s="6" t="s">
        <v>97</v>
      </c>
      <c r="O28" s="6" t="s">
        <v>136</v>
      </c>
      <c r="P28" s="6" t="s">
        <v>166</v>
      </c>
      <c r="Q28" s="6" t="s">
        <v>186</v>
      </c>
      <c r="R28" s="7" t="s">
        <v>409</v>
      </c>
      <c r="S28" s="8" t="s">
        <v>403</v>
      </c>
      <c r="T28" s="9" t="s">
        <v>453</v>
      </c>
      <c r="U28" s="6" t="s">
        <v>136</v>
      </c>
      <c r="V28" s="6" t="s">
        <v>136</v>
      </c>
      <c r="W28" s="10" t="s">
        <v>254</v>
      </c>
      <c r="X28" s="6" t="s">
        <v>87</v>
      </c>
      <c r="Y28" s="6" t="s">
        <v>78</v>
      </c>
      <c r="Z28" s="6" t="s">
        <v>309</v>
      </c>
      <c r="AA28" s="11" t="s">
        <v>421</v>
      </c>
      <c r="AB28" s="6" t="s">
        <v>322</v>
      </c>
      <c r="AC28" s="6" t="s">
        <v>136</v>
      </c>
      <c r="AD28" s="6" t="s">
        <v>136</v>
      </c>
      <c r="AE28" s="6" t="s">
        <v>341</v>
      </c>
      <c r="AF28" s="6" t="s">
        <v>357</v>
      </c>
      <c r="AG28" s="6" t="s">
        <v>378</v>
      </c>
      <c r="AH28" s="2">
        <f t="shared" si="15"/>
        <v>39</v>
      </c>
      <c r="AI28" s="2">
        <f t="shared" si="16"/>
        <v>7</v>
      </c>
      <c r="AJ28" s="2">
        <f t="shared" si="17"/>
        <v>25</v>
      </c>
      <c r="AK28" s="2">
        <f t="shared" si="18"/>
        <v>25</v>
      </c>
      <c r="AL28" s="2">
        <f t="shared" si="19"/>
        <v>2</v>
      </c>
      <c r="AM28" s="2">
        <f t="shared" si="20"/>
        <v>15</v>
      </c>
      <c r="AN28" s="2">
        <f t="shared" si="21"/>
        <v>31</v>
      </c>
      <c r="AO28" s="2">
        <f t="shared" si="22"/>
        <v>6</v>
      </c>
      <c r="AP28" s="2">
        <f t="shared" si="1"/>
        <v>5</v>
      </c>
      <c r="AQ28" s="2">
        <f t="shared" si="2"/>
        <v>87</v>
      </c>
      <c r="AR28" s="2">
        <f t="shared" si="3"/>
        <v>2</v>
      </c>
      <c r="AS28" s="2">
        <f t="shared" si="4"/>
        <v>2</v>
      </c>
      <c r="AT28" s="2">
        <f t="shared" si="5"/>
        <v>76</v>
      </c>
      <c r="AU28" s="2">
        <f t="shared" si="6"/>
        <v>18</v>
      </c>
      <c r="AV28" s="2">
        <f t="shared" si="7"/>
        <v>7</v>
      </c>
      <c r="AW28" s="2">
        <f t="shared" si="8"/>
        <v>40</v>
      </c>
      <c r="AX28" s="2">
        <f t="shared" si="9"/>
        <v>6</v>
      </c>
      <c r="AY28" s="2">
        <f t="shared" si="10"/>
        <v>35</v>
      </c>
      <c r="AZ28" s="2">
        <f t="shared" si="11"/>
        <v>2</v>
      </c>
      <c r="BA28" s="2">
        <f t="shared" si="12"/>
        <v>2</v>
      </c>
      <c r="BB28" s="2">
        <f t="shared" si="13"/>
        <v>3</v>
      </c>
      <c r="BC28" s="2">
        <f t="shared" si="14"/>
        <v>11</v>
      </c>
      <c r="BD28" s="2">
        <f t="shared" si="14"/>
        <v>22</v>
      </c>
    </row>
    <row r="29" spans="1:56" ht="12" customHeight="1">
      <c r="A29" s="1"/>
      <c r="B29" s="1"/>
      <c r="C29" s="1"/>
      <c r="D29" s="1"/>
      <c r="E29" s="1"/>
      <c r="I29" s="6">
        <v>27</v>
      </c>
      <c r="J29" s="6" t="s">
        <v>41</v>
      </c>
      <c r="K29" s="6" t="s">
        <v>70</v>
      </c>
      <c r="L29" s="6" t="s">
        <v>80</v>
      </c>
      <c r="M29" s="6" t="s">
        <v>102</v>
      </c>
      <c r="N29" s="6" t="s">
        <v>122</v>
      </c>
      <c r="O29" s="6" t="s">
        <v>145</v>
      </c>
      <c r="P29" s="6" t="s">
        <v>171</v>
      </c>
      <c r="Q29" s="6" t="s">
        <v>196</v>
      </c>
      <c r="R29" s="7" t="s">
        <v>404</v>
      </c>
      <c r="S29" s="8" t="s">
        <v>403</v>
      </c>
      <c r="T29" s="12" t="s">
        <v>206</v>
      </c>
      <c r="U29" s="6" t="s">
        <v>223</v>
      </c>
      <c r="V29" s="6" t="s">
        <v>136</v>
      </c>
      <c r="W29" s="15" t="s">
        <v>416</v>
      </c>
      <c r="X29" s="6" t="s">
        <v>272</v>
      </c>
      <c r="Y29" s="6" t="s">
        <v>136</v>
      </c>
      <c r="Z29" s="6" t="s">
        <v>315</v>
      </c>
      <c r="AA29" s="11" t="s">
        <v>419</v>
      </c>
      <c r="AB29" s="6" t="s">
        <v>336</v>
      </c>
      <c r="AC29" s="6" t="s">
        <v>136</v>
      </c>
      <c r="AD29" s="6" t="s">
        <v>136</v>
      </c>
      <c r="AE29" s="6" t="s">
        <v>341</v>
      </c>
      <c r="AF29" s="6" t="s">
        <v>362</v>
      </c>
      <c r="AG29" s="6" t="s">
        <v>383</v>
      </c>
      <c r="AH29" s="2">
        <f t="shared" si="15"/>
        <v>38</v>
      </c>
      <c r="AI29" s="2">
        <f t="shared" si="16"/>
        <v>18</v>
      </c>
      <c r="AJ29" s="2">
        <f t="shared" si="17"/>
        <v>59</v>
      </c>
      <c r="AK29" s="2">
        <f t="shared" si="18"/>
        <v>41</v>
      </c>
      <c r="AL29" s="2">
        <f t="shared" si="19"/>
        <v>98</v>
      </c>
      <c r="AM29" s="2">
        <f t="shared" si="20"/>
        <v>7</v>
      </c>
      <c r="AN29" s="2">
        <f t="shared" si="21"/>
        <v>11</v>
      </c>
      <c r="AO29" s="2">
        <f t="shared" si="22"/>
        <v>6</v>
      </c>
      <c r="AP29" s="2">
        <f t="shared" si="1"/>
        <v>5</v>
      </c>
      <c r="AQ29" s="2">
        <f t="shared" si="2"/>
        <v>81</v>
      </c>
      <c r="AR29" s="2">
        <f t="shared" si="3"/>
        <v>16</v>
      </c>
      <c r="AS29" s="2">
        <f t="shared" si="4"/>
        <v>2</v>
      </c>
      <c r="AT29" s="2">
        <f t="shared" si="5"/>
        <v>5</v>
      </c>
      <c r="AU29" s="2">
        <f t="shared" si="6"/>
        <v>72</v>
      </c>
      <c r="AV29" s="2">
        <f t="shared" si="7"/>
        <v>2</v>
      </c>
      <c r="AW29" s="2">
        <f t="shared" si="8"/>
        <v>7</v>
      </c>
      <c r="AX29" s="2">
        <f t="shared" si="9"/>
        <v>6</v>
      </c>
      <c r="AY29" s="2">
        <f t="shared" si="10"/>
        <v>46</v>
      </c>
      <c r="AZ29" s="2">
        <f t="shared" si="11"/>
        <v>2</v>
      </c>
      <c r="BA29" s="2">
        <f t="shared" si="12"/>
        <v>2</v>
      </c>
      <c r="BB29" s="2">
        <f t="shared" si="13"/>
        <v>3</v>
      </c>
      <c r="BC29" s="2">
        <f t="shared" si="14"/>
        <v>16</v>
      </c>
      <c r="BD29" s="2">
        <f t="shared" si="14"/>
        <v>35</v>
      </c>
    </row>
    <row r="30" spans="1:56" ht="15" hidden="1">
      <c r="A30" s="1"/>
      <c r="B30" s="1"/>
      <c r="C30" s="1"/>
      <c r="D30" s="1"/>
      <c r="E30" s="1"/>
      <c r="I30" s="6">
        <v>28</v>
      </c>
      <c r="J30" s="6" t="s">
        <v>36</v>
      </c>
      <c r="K30" s="6" t="s">
        <v>65</v>
      </c>
      <c r="L30" s="6" t="s">
        <v>78</v>
      </c>
      <c r="M30" s="6" t="s">
        <v>87</v>
      </c>
      <c r="N30" s="6" t="s">
        <v>87</v>
      </c>
      <c r="O30" s="6" t="s">
        <v>142</v>
      </c>
      <c r="P30" s="6" t="s">
        <v>167</v>
      </c>
      <c r="Q30" s="6" t="s">
        <v>193</v>
      </c>
      <c r="R30" s="7" t="s">
        <v>408</v>
      </c>
      <c r="S30" s="8" t="s">
        <v>403</v>
      </c>
      <c r="T30" s="9" t="s">
        <v>454</v>
      </c>
      <c r="U30" s="6" t="s">
        <v>218</v>
      </c>
      <c r="V30" s="6" t="s">
        <v>237</v>
      </c>
      <c r="W30" s="15" t="s">
        <v>411</v>
      </c>
      <c r="X30" s="6" t="s">
        <v>87</v>
      </c>
      <c r="Y30" s="6" t="s">
        <v>290</v>
      </c>
      <c r="Z30" s="6" t="s">
        <v>310</v>
      </c>
      <c r="AA30" s="11" t="s">
        <v>418</v>
      </c>
      <c r="AB30" s="6" t="s">
        <v>87</v>
      </c>
      <c r="AC30" s="6" t="s">
        <v>341</v>
      </c>
      <c r="AD30" s="6" t="s">
        <v>350</v>
      </c>
      <c r="AE30" s="6" t="s">
        <v>136</v>
      </c>
      <c r="AF30" s="6" t="s">
        <v>136</v>
      </c>
      <c r="AG30" s="6" t="s">
        <v>379</v>
      </c>
      <c r="AH30" s="2">
        <f t="shared" si="15"/>
        <v>43</v>
      </c>
      <c r="AI30" s="2">
        <f t="shared" si="16"/>
        <v>7</v>
      </c>
      <c r="AJ30" s="2">
        <f t="shared" si="17"/>
        <v>18</v>
      </c>
      <c r="AK30" s="2">
        <f t="shared" si="18"/>
        <v>18</v>
      </c>
      <c r="AL30" s="2">
        <f t="shared" si="19"/>
        <v>57</v>
      </c>
      <c r="AM30" s="2">
        <f t="shared" si="20"/>
        <v>9</v>
      </c>
      <c r="AN30" s="2">
        <f t="shared" si="21"/>
        <v>6</v>
      </c>
      <c r="AO30" s="2">
        <f t="shared" si="22"/>
        <v>6</v>
      </c>
      <c r="AP30" s="2">
        <f t="shared" si="1"/>
        <v>5</v>
      </c>
      <c r="AQ30" s="2">
        <f t="shared" si="2"/>
        <v>101</v>
      </c>
      <c r="AR30" s="2">
        <f t="shared" si="3"/>
        <v>7</v>
      </c>
      <c r="AS30" s="2">
        <f t="shared" si="4"/>
        <v>2</v>
      </c>
      <c r="AT30" s="2">
        <f t="shared" si="5"/>
        <v>5</v>
      </c>
      <c r="AU30" s="2">
        <f t="shared" si="6"/>
        <v>18</v>
      </c>
      <c r="AV30" s="2">
        <f t="shared" si="7"/>
        <v>5</v>
      </c>
      <c r="AW30" s="2">
        <f t="shared" si="8"/>
        <v>25</v>
      </c>
      <c r="AX30" s="2">
        <f t="shared" si="9"/>
        <v>6</v>
      </c>
      <c r="AY30" s="2">
        <f t="shared" si="10"/>
        <v>18</v>
      </c>
      <c r="AZ30" s="2">
        <f t="shared" si="11"/>
        <v>3</v>
      </c>
      <c r="BA30" s="2">
        <f t="shared" si="12"/>
        <v>23</v>
      </c>
      <c r="BB30" s="2">
        <f t="shared" si="13"/>
        <v>2</v>
      </c>
      <c r="BC30" s="2">
        <f t="shared" si="14"/>
        <v>2</v>
      </c>
      <c r="BD30" s="2">
        <f t="shared" si="14"/>
        <v>19</v>
      </c>
    </row>
    <row r="31" spans="1:56" ht="15" hidden="1">
      <c r="A31" s="1"/>
      <c r="B31" s="1"/>
      <c r="C31" s="1"/>
      <c r="D31" s="1"/>
      <c r="E31" s="1"/>
      <c r="I31" s="6">
        <v>29</v>
      </c>
      <c r="J31" s="6" t="s">
        <v>37</v>
      </c>
      <c r="K31" s="6" t="s">
        <v>66</v>
      </c>
      <c r="L31" s="6" t="s">
        <v>79</v>
      </c>
      <c r="M31" s="6" t="s">
        <v>98</v>
      </c>
      <c r="N31" s="6" t="s">
        <v>119</v>
      </c>
      <c r="O31" s="6" t="s">
        <v>130</v>
      </c>
      <c r="P31" s="6" t="s">
        <v>168</v>
      </c>
      <c r="Q31" s="6" t="s">
        <v>194</v>
      </c>
      <c r="R31" s="7" t="s">
        <v>402</v>
      </c>
      <c r="S31" s="8" t="s">
        <v>403</v>
      </c>
      <c r="T31" s="9" t="s">
        <v>455</v>
      </c>
      <c r="U31" s="6" t="s">
        <v>219</v>
      </c>
      <c r="V31" s="6" t="s">
        <v>136</v>
      </c>
      <c r="W31" s="15" t="s">
        <v>416</v>
      </c>
      <c r="X31" s="6" t="s">
        <v>268</v>
      </c>
      <c r="Y31" s="6" t="s">
        <v>291</v>
      </c>
      <c r="Z31" s="6" t="s">
        <v>311</v>
      </c>
      <c r="AA31" s="17" t="s">
        <v>136</v>
      </c>
      <c r="AB31" s="6" t="s">
        <v>333</v>
      </c>
      <c r="AC31" s="6" t="s">
        <v>341</v>
      </c>
      <c r="AD31" s="6" t="s">
        <v>350</v>
      </c>
      <c r="AE31" s="6" t="s">
        <v>136</v>
      </c>
      <c r="AF31" s="6" t="s">
        <v>136</v>
      </c>
      <c r="AG31" s="6" t="s">
        <v>380</v>
      </c>
      <c r="AH31" s="2">
        <f t="shared" si="15"/>
        <v>42</v>
      </c>
      <c r="AI31" s="2">
        <f t="shared" si="16"/>
        <v>9</v>
      </c>
      <c r="AJ31" s="2">
        <f t="shared" si="17"/>
        <v>47</v>
      </c>
      <c r="AK31" s="2">
        <f t="shared" si="18"/>
        <v>32</v>
      </c>
      <c r="AL31" s="2">
        <f t="shared" si="19"/>
        <v>8</v>
      </c>
      <c r="AM31" s="2">
        <f t="shared" si="20"/>
        <v>31</v>
      </c>
      <c r="AN31" s="2">
        <f t="shared" si="21"/>
        <v>9</v>
      </c>
      <c r="AO31" s="2">
        <f t="shared" si="22"/>
        <v>6</v>
      </c>
      <c r="AP31" s="2">
        <f t="shared" si="1"/>
        <v>5</v>
      </c>
      <c r="AQ31" s="2">
        <f t="shared" si="2"/>
        <v>87</v>
      </c>
      <c r="AR31" s="2">
        <f t="shared" si="3"/>
        <v>8</v>
      </c>
      <c r="AS31" s="2">
        <f t="shared" si="4"/>
        <v>2</v>
      </c>
      <c r="AT31" s="2">
        <f t="shared" si="5"/>
        <v>5</v>
      </c>
      <c r="AU31" s="2">
        <f t="shared" si="6"/>
        <v>24</v>
      </c>
      <c r="AV31" s="2">
        <f t="shared" si="7"/>
        <v>22</v>
      </c>
      <c r="AW31" s="2">
        <f t="shared" si="8"/>
        <v>20</v>
      </c>
      <c r="AX31" s="2">
        <f t="shared" si="9"/>
        <v>2</v>
      </c>
      <c r="AY31" s="2">
        <f t="shared" si="10"/>
        <v>28</v>
      </c>
      <c r="AZ31" s="2">
        <f t="shared" si="11"/>
        <v>3</v>
      </c>
      <c r="BA31" s="2">
        <f t="shared" si="12"/>
        <v>23</v>
      </c>
      <c r="BB31" s="2">
        <f t="shared" si="13"/>
        <v>2</v>
      </c>
      <c r="BC31" s="2">
        <f t="shared" si="14"/>
        <v>2</v>
      </c>
      <c r="BD31" s="2">
        <f t="shared" si="14"/>
        <v>16</v>
      </c>
    </row>
    <row r="32" spans="1:56" ht="15" hidden="1">
      <c r="A32" s="1"/>
      <c r="B32" s="1"/>
      <c r="C32" s="1"/>
      <c r="D32" s="1"/>
      <c r="E32" s="1"/>
      <c r="H32" s="2" t="s">
        <v>430</v>
      </c>
      <c r="I32" s="6">
        <v>30</v>
      </c>
      <c r="J32" s="6" t="s">
        <v>38</v>
      </c>
      <c r="K32" s="6" t="s">
        <v>67</v>
      </c>
      <c r="L32" s="6" t="s">
        <v>393</v>
      </c>
      <c r="M32" s="6" t="s">
        <v>436</v>
      </c>
      <c r="N32" s="6" t="s">
        <v>120</v>
      </c>
      <c r="O32" s="6" t="s">
        <v>136</v>
      </c>
      <c r="P32" s="6" t="s">
        <v>151</v>
      </c>
      <c r="Q32" s="6" t="s">
        <v>423</v>
      </c>
      <c r="R32" s="7" t="s">
        <v>468</v>
      </c>
      <c r="S32" s="8" t="s">
        <v>403</v>
      </c>
      <c r="T32" s="12" t="s">
        <v>424</v>
      </c>
      <c r="U32" s="6" t="s">
        <v>220</v>
      </c>
      <c r="V32" s="6" t="s">
        <v>238</v>
      </c>
      <c r="W32" s="10" t="s">
        <v>255</v>
      </c>
      <c r="X32" s="6" t="s">
        <v>269</v>
      </c>
      <c r="Y32" s="6" t="s">
        <v>136</v>
      </c>
      <c r="Z32" s="6" t="s">
        <v>312</v>
      </c>
      <c r="AA32" s="11" t="s">
        <v>421</v>
      </c>
      <c r="AB32" s="6" t="s">
        <v>334</v>
      </c>
      <c r="AC32" s="6" t="s">
        <v>341</v>
      </c>
      <c r="AD32" s="6" t="s">
        <v>347</v>
      </c>
      <c r="AE32" s="6" t="s">
        <v>341</v>
      </c>
      <c r="AF32" s="6" t="s">
        <v>356</v>
      </c>
      <c r="AG32" s="6" t="s">
        <v>381</v>
      </c>
      <c r="AH32" s="2">
        <f t="shared" si="15"/>
        <v>42</v>
      </c>
      <c r="AI32" s="2">
        <f t="shared" si="16"/>
        <v>14</v>
      </c>
      <c r="AJ32" s="2">
        <f t="shared" si="17"/>
        <v>237</v>
      </c>
      <c r="AK32" s="2">
        <f t="shared" si="18"/>
        <v>55</v>
      </c>
      <c r="AL32" s="2">
        <f t="shared" si="19"/>
        <v>2</v>
      </c>
      <c r="AM32" s="2">
        <f t="shared" si="20"/>
        <v>7</v>
      </c>
      <c r="AN32" s="2">
        <f t="shared" si="21"/>
        <v>9</v>
      </c>
      <c r="AO32" s="2">
        <f>LEN(R32)</f>
        <v>56</v>
      </c>
      <c r="AP32" s="2">
        <f t="shared" si="1"/>
        <v>5</v>
      </c>
      <c r="AQ32" s="2">
        <f t="shared" si="2"/>
        <v>105</v>
      </c>
      <c r="AR32" s="2">
        <f t="shared" si="3"/>
        <v>7</v>
      </c>
      <c r="AS32" s="2">
        <f t="shared" si="4"/>
        <v>7</v>
      </c>
      <c r="AT32" s="2">
        <f t="shared" si="5"/>
        <v>55</v>
      </c>
      <c r="AU32" s="2">
        <f t="shared" si="6"/>
        <v>40</v>
      </c>
      <c r="AV32" s="2">
        <f t="shared" si="7"/>
        <v>2</v>
      </c>
      <c r="AW32" s="2">
        <f t="shared" si="8"/>
        <v>23</v>
      </c>
      <c r="AX32" s="2">
        <f t="shared" si="9"/>
        <v>6</v>
      </c>
      <c r="AY32" s="2">
        <f t="shared" si="10"/>
        <v>44</v>
      </c>
      <c r="AZ32" s="2">
        <f t="shared" si="11"/>
        <v>3</v>
      </c>
      <c r="BA32" s="2">
        <f t="shared" si="12"/>
        <v>40</v>
      </c>
      <c r="BB32" s="2">
        <f t="shared" si="13"/>
        <v>3</v>
      </c>
      <c r="BC32" s="2">
        <f t="shared" si="14"/>
        <v>24</v>
      </c>
      <c r="BD32" s="2">
        <f t="shared" si="14"/>
        <v>22</v>
      </c>
    </row>
    <row r="33" spans="1:5" ht="15" hidden="1">
      <c r="A33" s="1"/>
      <c r="B33" s="1"/>
      <c r="C33" s="1"/>
      <c r="D33" s="1"/>
      <c r="E33" s="1"/>
    </row>
    <row r="34" spans="1:5" ht="15" hidden="1">
      <c r="A34" s="1"/>
      <c r="B34" s="1"/>
      <c r="C34" s="1"/>
      <c r="D34" s="1"/>
      <c r="E34" s="1"/>
    </row>
    <row r="35" spans="1:5" ht="15" hidden="1">
      <c r="A35" s="1"/>
      <c r="B35" s="1"/>
      <c r="C35" s="1"/>
      <c r="D35" s="1"/>
      <c r="E35" s="1"/>
    </row>
    <row r="36" spans="1:5" ht="15" hidden="1">
      <c r="A36" s="1"/>
      <c r="B36" s="1"/>
      <c r="C36" s="1"/>
      <c r="D36" s="1"/>
      <c r="E36" s="1"/>
    </row>
    <row r="37" spans="1:5" ht="15" hidden="1">
      <c r="A37" s="1"/>
      <c r="B37" s="1"/>
      <c r="C37" s="1"/>
      <c r="D37" s="1"/>
      <c r="E37" s="1"/>
    </row>
    <row r="38" spans="1:5" ht="15" hidden="1">
      <c r="A38" s="1"/>
      <c r="B38" s="1"/>
      <c r="C38" s="1"/>
      <c r="D38" s="1"/>
      <c r="E38" s="1"/>
    </row>
    <row r="39" spans="1:5" ht="15" hidden="1">
      <c r="A39" s="1"/>
      <c r="B39" s="1"/>
      <c r="C39" s="1"/>
      <c r="D39" s="1"/>
      <c r="E39" s="1"/>
    </row>
  </sheetData>
  <sheetProtection password="ECEB" sheet="1"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www.taxguru.in</cp:keywords>
  <dc:description/>
  <cp:lastModifiedBy/>
  <dcterms:created xsi:type="dcterms:W3CDTF">2006-09-16T00:00:00Z</dcterms:created>
  <dcterms:modified xsi:type="dcterms:W3CDTF">2016-06-22T16:12:52Z</dcterms:modified>
  <cp:category/>
  <cp:version/>
  <cp:contentType/>
  <cp:contentStatus/>
</cp:coreProperties>
</file>